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80" windowWidth="22460" windowHeight="11880" tabRatio="500" activeTab="6"/>
  </bookViews>
  <sheets>
    <sheet name="p.40,41" sheetId="1" r:id="rId1"/>
    <sheet name="p.42,43" sheetId="2" r:id="rId2"/>
    <sheet name="絶対参照" sheetId="3" r:id="rId3"/>
    <sheet name="上達" sheetId="4" r:id="rId4"/>
    <sheet name="p.46,47" sheetId="5" r:id="rId5"/>
    <sheet name="p.48,49" sheetId="6" r:id="rId6"/>
    <sheet name="p.50" sheetId="7" r:id="rId7"/>
    <sheet name="ワザ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<sst xmlns="http://schemas.openxmlformats.org/spreadsheetml/2006/main" count="404" uniqueCount="225">
  <si>
    <t>"=DATEDIF($B$35,$C$35,"D")</t>
  </si>
  <si>
    <t>"1900/01/01</t>
  </si>
  <si>
    <t>win</t>
  </si>
  <si>
    <t>"1904/01/02</t>
  </si>
  <si>
    <t>mac</t>
  </si>
  <si>
    <t>1900/01/01</t>
  </si>
  <si>
    <t>P048_合計や平均を簡単に求めるには.xls</t>
  </si>
  <si>
    <t>P049_数値を四捨五入するには.xls</t>
  </si>
  <si>
    <t>オートフィル(コピーしたい方向へドラッグ)</t>
  </si>
  <si>
    <t>合計を表示するセルを選択</t>
  </si>
  <si>
    <t>ツールバー「Σオートサム」→「合計」</t>
  </si>
  <si>
    <t>必要があれば修正をする</t>
  </si>
  <si>
    <t>売上比率</t>
  </si>
  <si>
    <t>関数を表示するセルを選択し、ツールバー「Fx関数の挿入」ボタン</t>
  </si>
  <si>
    <t>「ROUND」関数を選択</t>
  </si>
  <si>
    <t>担当Aの合計/営業一課計を指定</t>
  </si>
  <si>
    <t>「営業一課計」をF4キーで絶対参照にする</t>
  </si>
  <si>
    <t>桁数を2桁にしてOK</t>
  </si>
  <si>
    <t>オートフィル(下方向へドラッグ)</t>
  </si>
  <si>
    <t xml:space="preserve"> 与えられた文字や数値に対し、処理を行って結果を返す機能のこと。</t>
  </si>
  <si>
    <t>表計算ソフトやデータベースソフト、プログラミング言語などで利用される。</t>
  </si>
  <si>
    <t>関数ごとにさまざまな処理が割り当てられており、たとえば、表計算ソフトのExcelで「SUM」という関数を用いると、指定した範囲の合計が求められる。</t>
  </si>
  <si>
    <t>日付</t>
  </si>
  <si>
    <t>店舗</t>
  </si>
  <si>
    <t>売上高</t>
  </si>
  <si>
    <t>店舗名</t>
  </si>
  <si>
    <t>売上高計</t>
  </si>
  <si>
    <t>渋谷</t>
  </si>
  <si>
    <t>渋谷</t>
  </si>
  <si>
    <t>新宿</t>
  </si>
  <si>
    <t>新宿</t>
  </si>
  <si>
    <t>三鷹</t>
  </si>
  <si>
    <t>三鷹</t>
  </si>
  <si>
    <t>吉祥寺</t>
  </si>
  <si>
    <t>吉祥寺</t>
  </si>
  <si>
    <t>P.50_種類別に合計するには.xls</t>
  </si>
  <si>
    <t>相対参照ではコピーできない</t>
  </si>
  <si>
    <t>番号</t>
  </si>
  <si>
    <t>氏名</t>
  </si>
  <si>
    <t>科　目　点　数</t>
  </si>
  <si>
    <t>平均</t>
  </si>
  <si>
    <t>文字棒グラフ</t>
  </si>
  <si>
    <t>国語</t>
  </si>
  <si>
    <t>算数</t>
  </si>
  <si>
    <t>社会</t>
  </si>
  <si>
    <t>理科</t>
  </si>
  <si>
    <t>　　　 100　　　 200　　  300　　　　400</t>
  </si>
  <si>
    <t>安達  敬正</t>
  </si>
  <si>
    <t>"=REPT("※",G5/20)</t>
  </si>
  <si>
    <t>安部  隆士</t>
  </si>
  <si>
    <t>安部  文紀</t>
  </si>
  <si>
    <t>安藤  真人</t>
  </si>
  <si>
    <t>阿久刀川  潔</t>
  </si>
  <si>
    <t>阿佐見　徹</t>
  </si>
  <si>
    <t>阿部    泉</t>
  </si>
  <si>
    <t>阿部    仁</t>
  </si>
  <si>
    <t>阿部  芳文</t>
  </si>
  <si>
    <t>相沢　二夫</t>
  </si>
  <si>
    <t>相沢  秀政</t>
  </si>
  <si>
    <t>赤沢    徹</t>
  </si>
  <si>
    <t>赤羽  直幸</t>
  </si>
  <si>
    <t>秋庭  修二</t>
  </si>
  <si>
    <t>秋山  清次</t>
  </si>
  <si>
    <t>秋山　滝二</t>
  </si>
  <si>
    <t>秋山  芳樹</t>
  </si>
  <si>
    <t>飽津  博史</t>
  </si>
  <si>
    <t>浅見    隆</t>
  </si>
  <si>
    <t>朝若　博敬</t>
  </si>
  <si>
    <t>穴沢  道雄</t>
  </si>
  <si>
    <t>平　均　点</t>
  </si>
  <si>
    <t>"=REPT("※",G5/20)</t>
  </si>
  <si>
    <t>文字だけで簡単な棒グラフを作る</t>
  </si>
  <si>
    <t>「書式」-「条件付き書式」</t>
  </si>
  <si>
    <t>ウィンドウ枠の固定</t>
  </si>
  <si>
    <t>「ウィンドウ」-「ウィンドウ枠の固定」P.85</t>
  </si>
  <si>
    <t>シリアル値では、1日は「1」となり、1時間は1を24で割った値になる。</t>
  </si>
  <si>
    <t>たとえば、「1999年7月1日午前1時」はシリアル値では「36342.04167」となり、整数部の「36342」が日付を、小数部の「0.04167」が時刻を表す。</t>
  </si>
  <si>
    <t>経過日数を計算する</t>
  </si>
  <si>
    <t>開始日</t>
  </si>
  <si>
    <t>終了日</t>
  </si>
  <si>
    <t>経過日数</t>
  </si>
  <si>
    <t>月未満日数</t>
  </si>
  <si>
    <t>月数</t>
  </si>
  <si>
    <t>年未満月数</t>
  </si>
  <si>
    <t>年数</t>
  </si>
  <si>
    <t>年未満日数</t>
  </si>
  <si>
    <t>"=DATEDIF($B$35,$C$35,"D")</t>
  </si>
  <si>
    <t>"1900/01/01</t>
  </si>
  <si>
    <t>win</t>
  </si>
  <si>
    <t>"1904/01/02</t>
  </si>
  <si>
    <t>mac</t>
  </si>
  <si>
    <t>1900/01/01</t>
  </si>
  <si>
    <t>macでは34880</t>
  </si>
  <si>
    <t>winでは36342</t>
  </si>
  <si>
    <t>"=1/24</t>
  </si>
  <si>
    <t>"=1/24/60</t>
  </si>
  <si>
    <t>1時間</t>
  </si>
  <si>
    <t>1分</t>
  </si>
  <si>
    <t>1秒</t>
  </si>
  <si>
    <t>"=1/24/60/60</t>
  </si>
  <si>
    <t>"=13:81</t>
  </si>
  <si>
    <t>P.54</t>
  </si>
  <si>
    <t>P046_関数を探すには.xls</t>
  </si>
  <si>
    <t>P046_関数とは.xls</t>
  </si>
  <si>
    <t>「=A1+A2+A3+A4+A5+A6+A7+A8+A9+A10」</t>
  </si>
  <si>
    <t>「=SUM(A1:A10)」</t>
  </si>
  <si>
    <t>挿入や削除で影響が出る</t>
  </si>
  <si>
    <t>「=A1+A2+A3+A4+A6+A7+A8+A9+A10+A11</t>
  </si>
  <si>
    <t>5行目で行挿入した場合</t>
  </si>
  <si>
    <t>関数　  [function]</t>
  </si>
  <si>
    <t xml:space="preserve">（ハチの）巣穴; 電池; 【生物】細胞; （革命団体の）細胞; </t>
  </si>
  <si>
    <t>【コンピュータ】記憶素子; 【コンピュータ】</t>
  </si>
  <si>
    <t>（表計算ソフトの）欄, セル; ゾーン式電話の1区隔.</t>
  </si>
  <si>
    <t xml:space="preserve"> この為、一つの表で共通に使う項目（税率や利率など）には絶対参照を指定</t>
  </si>
  <si>
    <t>P044_他のシートのセルを参照する</t>
  </si>
  <si>
    <t>セル番地の前にシート名と半角の!を入力</t>
  </si>
  <si>
    <t>表示したいセルに「=」を入力し「コピー元のシートのセルでクリック」</t>
  </si>
  <si>
    <t>P045_日付や時刻を計算する</t>
  </si>
  <si>
    <t>"="12:36"+"01:45"</t>
  </si>
  <si>
    <t>シリアル値</t>
  </si>
  <si>
    <t>メニューバー「書式」-「セル」-「表示形式」-「時刻」</t>
  </si>
  <si>
    <t>シリアル値　  [serial value]</t>
  </si>
  <si>
    <t xml:space="preserve"> 表計算ソフトExcelの内部で、日付や時刻を扱う数値。</t>
  </si>
  <si>
    <r>
      <t>表示形式に関係なく、内部で日数計算を行うために通常の数値として扱われる。</t>
    </r>
    <r>
      <rPr>
        <sz val="10"/>
        <rFont val="ヒラギノ角ゴ Pro W3"/>
        <family val="0"/>
      </rPr>
      <t>_x000B_</t>
    </r>
  </si>
  <si>
    <t>P043_常に同じセルを参照.xls</t>
  </si>
  <si>
    <t>相対参照</t>
  </si>
  <si>
    <t>絶対参照</t>
  </si>
  <si>
    <t>コピー元のセルに数式を入力</t>
  </si>
  <si>
    <t>コピーしたい方向にドラッグする</t>
  </si>
  <si>
    <t>合計計算には「Σオートサム」を使う</t>
  </si>
  <si>
    <t>p.48</t>
  </si>
  <si>
    <t>{0}で割る計算というエラー</t>
  </si>
  <si>
    <t>相対参照コピーでは</t>
  </si>
  <si>
    <t>常に参照するセルを絶対参照にする(F4キー1回)</t>
  </si>
  <si>
    <t>絶対参照とは</t>
  </si>
  <si>
    <t>絶対参照とは、常にこのセルを参照しなさい！という参照方法を言います。</t>
  </si>
  <si>
    <t xml:space="preserve"> 相対参照とは異なり、数式をコピー・移動しても、常に参照先のセルが固定されます。</t>
  </si>
  <si>
    <t>原価計算表</t>
  </si>
  <si>
    <t>原価率*1</t>
  </si>
  <si>
    <t>原価率*2</t>
  </si>
  <si>
    <t>#DIV/0!　  [division by zero]</t>
  </si>
  <si>
    <t xml:space="preserve"> 表計算ソフトのExcelで表示されるエラー値のひとつ。</t>
  </si>
  <si>
    <t>0や空白のセルの値で除算を行ったときに表示される。</t>
  </si>
  <si>
    <t>ロータスの「1-2-3」では、同様の場合「ERR」と表示。</t>
  </si>
  <si>
    <t>"=(E44/$E$47)</t>
  </si>
  <si>
    <t>"=(E45/$E$47)</t>
  </si>
  <si>
    <t>"=(E46/$E$47)</t>
  </si>
  <si>
    <t>"=(E47/$E$47)</t>
  </si>
  <si>
    <t xml:space="preserve">  [absolute cell reference]</t>
  </si>
  <si>
    <t xml:space="preserve">cell [sel] </t>
  </si>
  <si>
    <t xml:space="preserve">━━ n. 小室, （修道院の）個室, （刑務所の）独房; </t>
  </si>
  <si>
    <t>2.乗除先行</t>
  </si>
  <si>
    <t>「^」キャレット</t>
  </si>
  <si>
    <t>べき乗</t>
  </si>
  <si>
    <t>計算規則　　</t>
  </si>
  <si>
    <t>3.(　)先行</t>
  </si>
  <si>
    <t>"=8+2</t>
  </si>
  <si>
    <t>"=9-4</t>
  </si>
  <si>
    <t>"=4*5</t>
  </si>
  <si>
    <t>"=5/2</t>
  </si>
  <si>
    <t>"=(2+3)*5</t>
  </si>
  <si>
    <t>"=2^3(=2*2*3)</t>
  </si>
  <si>
    <t>"=2+3*5</t>
  </si>
  <si>
    <t>表示するセルに「=」と、数式(数値と演算子)を入力する</t>
  </si>
  <si>
    <t>セルには「数式」が入っている。外見上は「演算の結果」が表示される</t>
  </si>
  <si>
    <t>入力</t>
  </si>
  <si>
    <t>計算結果</t>
  </si>
  <si>
    <t>複合計算</t>
  </si>
  <si>
    <t>P041_数値を変えるたびに再計算.xls</t>
  </si>
  <si>
    <t>計</t>
  </si>
  <si>
    <t>「=」、参照セルをクリックする</t>
  </si>
  <si>
    <t>演算子「+」を入力</t>
  </si>
  <si>
    <t>参照セルをクリック</t>
  </si>
  <si>
    <t>"=B5+B6</t>
  </si>
  <si>
    <t>数式・関数を使う</t>
  </si>
  <si>
    <t>自動再計算</t>
  </si>
  <si>
    <t>手順を少なく=間違いが少なくなる</t>
  </si>
  <si>
    <t>P042_数式をコピーするには.xls</t>
  </si>
  <si>
    <t>ツールバー「罫線」</t>
  </si>
  <si>
    <t>罫線ツールバー「罫線の削除」</t>
  </si>
  <si>
    <t>キーボードショートカット「Ctrl+1」セルの書式設定</t>
  </si>
  <si>
    <t>P037_条件付き書式.xls</t>
  </si>
  <si>
    <t>メニューバー「書式」-「条件付き書式」</t>
  </si>
  <si>
    <t>「削除」</t>
  </si>
  <si>
    <t>条件は3つまで</t>
  </si>
  <si>
    <t>P040_計算をするには.xls</t>
  </si>
  <si>
    <t>「演算子」</t>
  </si>
  <si>
    <t>「-」マイナス</t>
  </si>
  <si>
    <t>「*」アスタリスク</t>
  </si>
  <si>
    <t>「/」スラッシュ</t>
  </si>
  <si>
    <t>「+」プラス</t>
  </si>
  <si>
    <t>足し算</t>
  </si>
  <si>
    <t>引き算</t>
  </si>
  <si>
    <t>割り算　</t>
  </si>
  <si>
    <t>掛け算</t>
  </si>
  <si>
    <t>1.左から</t>
  </si>
  <si>
    <t>解除方法</t>
  </si>
  <si>
    <t>メニューバー「表示」-「ツールバー」-「罫線」</t>
  </si>
  <si>
    <t>罫線なし</t>
  </si>
  <si>
    <t>メニューバー「書式」-「セル」-「罫線」</t>
  </si>
  <si>
    <t>プリセット「罫線なし」</t>
  </si>
  <si>
    <t>10月</t>
  </si>
  <si>
    <t>平均</t>
  </si>
  <si>
    <t>東京本社</t>
  </si>
  <si>
    <t>仙台支社</t>
  </si>
  <si>
    <t>大阪支社</t>
  </si>
  <si>
    <t>福岡支社</t>
  </si>
  <si>
    <t>目標</t>
  </si>
  <si>
    <t>達成率</t>
  </si>
  <si>
    <t>パーセンテージ</t>
  </si>
  <si>
    <t>営業一課計</t>
  </si>
  <si>
    <t>売上比率</t>
  </si>
  <si>
    <t>集計したい表と集計用のセルを用意</t>
  </si>
  <si>
    <t>「fx」からSUMIF関数を選択</t>
  </si>
  <si>
    <t>範囲(絶対参照)・検索条件・合計範囲を指定</t>
  </si>
  <si>
    <t>10月</t>
  </si>
  <si>
    <t>11月</t>
  </si>
  <si>
    <t>担当A</t>
  </si>
  <si>
    <t>担当B</t>
  </si>
  <si>
    <t>担当C</t>
  </si>
  <si>
    <t>合計</t>
  </si>
  <si>
    <t>合計</t>
  </si>
  <si>
    <t>営業一課の売上成績</t>
  </si>
  <si>
    <t>単位:千円</t>
  </si>
  <si>
    <t>9月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</si>
</sst>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o.&quot;000000"/>
    <numFmt numFmtId="177" formatCode="d\-mmm\-yy"/>
    <numFmt numFmtId="178" formatCode="0.0%"/>
    <numFmt numFmtId="179" formatCode="#,##0_ ;[Red]\-#,##0\ "/>
    <numFmt numFmtId="180" formatCode="0.00_ "/>
    <numFmt numFmtId="181" formatCode="#,##0.00_ ;[Red]\-#,##0.00\ "/>
    <numFmt numFmtId="182" formatCode="0_ "/>
    <numFmt numFmtId="183" formatCode="0_);[Red]\(0\)"/>
    <numFmt numFmtId="184" formatCode="0.000000000000000000000000000000_ "/>
    <numFmt numFmtId="185" formatCode="0.0000000_);[Red]\(0.0000000\)"/>
    <numFmt numFmtId="186" formatCode="0.00000000000000000000_ "/>
    <numFmt numFmtId="187" formatCode="0.0_ "/>
  </numFmts>
  <fonts count="28">
    <font>
      <sz val="10"/>
      <name val="ＭＳ 明朝"/>
      <family val="0"/>
    </font>
    <font>
      <b/>
      <sz val="10"/>
      <name val="ＭＳ 明朝"/>
      <family val="0"/>
    </font>
    <font>
      <i/>
      <sz val="10"/>
      <name val="ＭＳ 明朝"/>
      <family val="0"/>
    </font>
    <font>
      <b/>
      <i/>
      <sz val="10"/>
      <name val="ＭＳ 明朝"/>
      <family val="0"/>
    </font>
    <font>
      <sz val="6"/>
      <name val="ＭＳ 明朝"/>
      <family val="0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明朝"/>
      <family val="0"/>
    </font>
    <font>
      <u val="single"/>
      <sz val="10"/>
      <color indexed="61"/>
      <name val="ＭＳ 明朝"/>
      <family val="0"/>
    </font>
    <font>
      <sz val="28"/>
      <name val="ＭＳ 明朝"/>
      <family val="0"/>
    </font>
    <font>
      <sz val="10"/>
      <color indexed="14"/>
      <name val="ＭＳ ゴシック"/>
      <family val="0"/>
    </font>
    <font>
      <sz val="10"/>
      <color indexed="10"/>
      <name val="ＭＳ 明朝"/>
      <family val="0"/>
    </font>
    <font>
      <b/>
      <sz val="10"/>
      <color indexed="10"/>
      <name val="ＭＳ 明朝"/>
      <family val="0"/>
    </font>
    <font>
      <sz val="10"/>
      <name val="ＭＳ Ｐゴシック"/>
      <family val="0"/>
    </font>
    <font>
      <sz val="10"/>
      <name val="ＭＳ ゴシック"/>
      <family val="0"/>
    </font>
    <font>
      <sz val="16"/>
      <name val="ＭＳ 明朝"/>
      <family val="0"/>
    </font>
    <font>
      <b/>
      <sz val="12"/>
      <name val="ＭＳ 明朝"/>
      <family val="0"/>
    </font>
    <font>
      <b/>
      <sz val="12"/>
      <color indexed="9"/>
      <name val="HGTE丸ｺﾞｼｯｸU"/>
      <family val="0"/>
    </font>
    <font>
      <b/>
      <sz val="10"/>
      <color indexed="14"/>
      <name val="ＭＳ 明朝"/>
      <family val="0"/>
    </font>
    <font>
      <sz val="14"/>
      <name val="ＭＳ 明朝"/>
      <family val="1"/>
    </font>
    <font>
      <sz val="12"/>
      <color indexed="10"/>
      <name val="ＭＳ 明朝"/>
      <family val="0"/>
    </font>
    <font>
      <sz val="18"/>
      <name val="ＭＳ 明朝"/>
      <family val="0"/>
    </font>
    <font>
      <sz val="10"/>
      <name val="ヒラギノ角ゴ Pro W3"/>
      <family val="0"/>
    </font>
    <font>
      <b/>
      <sz val="11"/>
      <name val="ＭＳ 明朝"/>
      <family val="0"/>
    </font>
    <font>
      <b/>
      <sz val="20"/>
      <name val="ＭＳ 明朝"/>
      <family val="0"/>
    </font>
    <font>
      <sz val="20"/>
      <name val="ＭＳ 明朝"/>
      <family val="0"/>
    </font>
    <font>
      <b/>
      <sz val="10"/>
      <color indexed="48"/>
      <name val="ＭＳ 明朝"/>
      <family val="0"/>
    </font>
    <font>
      <b/>
      <sz val="14"/>
      <name val="ＭＳ 明朝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 diagonalUp="1" diagonalDown="1">
      <left style="thin"/>
      <right style="thin"/>
      <top style="double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3" borderId="0" xfId="0" applyFont="1" applyFill="1" applyAlignment="1">
      <alignment/>
    </xf>
    <xf numFmtId="5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56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78" fontId="0" fillId="0" borderId="2" xfId="15" applyNumberFormat="1" applyBorder="1" applyAlignment="1">
      <alignment vertical="center"/>
    </xf>
    <xf numFmtId="178" fontId="0" fillId="0" borderId="3" xfId="15" applyNumberFormat="1" applyBorder="1" applyAlignment="1">
      <alignment vertic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38" fontId="0" fillId="6" borderId="7" xfId="17" applyFill="1" applyBorder="1" applyAlignment="1">
      <alignment/>
    </xf>
    <xf numFmtId="38" fontId="0" fillId="5" borderId="7" xfId="0" applyNumberFormat="1" applyFill="1" applyBorder="1" applyAlignment="1">
      <alignment/>
    </xf>
    <xf numFmtId="179" fontId="0" fillId="7" borderId="8" xfId="0" applyNumberFormat="1" applyFill="1" applyBorder="1" applyAlignment="1">
      <alignment/>
    </xf>
    <xf numFmtId="0" fontId="6" fillId="8" borderId="6" xfId="0" applyFont="1" applyFill="1" applyBorder="1" applyAlignment="1">
      <alignment horizontal="center"/>
    </xf>
    <xf numFmtId="38" fontId="0" fillId="6" borderId="7" xfId="0" applyNumberFormat="1" applyFill="1" applyBorder="1" applyAlignment="1">
      <alignment/>
    </xf>
    <xf numFmtId="0" fontId="6" fillId="3" borderId="6" xfId="0" applyFont="1" applyFill="1" applyBorder="1" applyAlignment="1">
      <alignment horizontal="center"/>
    </xf>
    <xf numFmtId="180" fontId="0" fillId="3" borderId="7" xfId="15" applyNumberFormat="1" applyFill="1" applyBorder="1" applyAlignment="1">
      <alignment/>
    </xf>
    <xf numFmtId="180" fontId="0" fillId="3" borderId="7" xfId="0" applyNumberFormat="1" applyFill="1" applyBorder="1" applyAlignment="1">
      <alignment/>
    </xf>
    <xf numFmtId="0" fontId="6" fillId="9" borderId="9" xfId="0" applyFont="1" applyFill="1" applyBorder="1" applyAlignment="1">
      <alignment horizontal="center" shrinkToFit="1"/>
    </xf>
    <xf numFmtId="9" fontId="0" fillId="9" borderId="10" xfId="15" applyFill="1" applyBorder="1" applyAlignment="1">
      <alignment/>
    </xf>
    <xf numFmtId="9" fontId="0" fillId="9" borderId="10" xfId="0" applyNumberFormat="1" applyFill="1" applyBorder="1" applyAlignment="1">
      <alignment/>
    </xf>
    <xf numFmtId="182" fontId="0" fillId="0" borderId="0" xfId="0" applyNumberFormat="1" applyAlignment="1">
      <alignment/>
    </xf>
    <xf numFmtId="181" fontId="0" fillId="10" borderId="8" xfId="0" applyNumberFormat="1" applyFill="1" applyBorder="1" applyAlignment="1">
      <alignment/>
    </xf>
    <xf numFmtId="9" fontId="0" fillId="10" borderId="11" xfId="15" applyFill="1" applyBorder="1" applyAlignment="1">
      <alignment/>
    </xf>
    <xf numFmtId="0" fontId="0" fillId="0" borderId="0" xfId="0" applyFill="1" applyAlignment="1">
      <alignment/>
    </xf>
    <xf numFmtId="6" fontId="0" fillId="0" borderId="0" xfId="19" applyBorder="1" applyAlignment="1">
      <alignment/>
    </xf>
    <xf numFmtId="6" fontId="0" fillId="0" borderId="12" xfId="19" applyBorder="1" applyAlignment="1">
      <alignment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2" borderId="0" xfId="0" applyFont="1" applyFill="1" applyAlignment="1">
      <alignment/>
    </xf>
    <xf numFmtId="6" fontId="0" fillId="0" borderId="7" xfId="19" applyBorder="1" applyAlignment="1">
      <alignment/>
    </xf>
    <xf numFmtId="6" fontId="0" fillId="0" borderId="14" xfId="19" applyBorder="1" applyAlignment="1">
      <alignment/>
    </xf>
    <xf numFmtId="178" fontId="0" fillId="0" borderId="15" xfId="15" applyNumberFormat="1" applyBorder="1" applyAlignment="1">
      <alignment vertic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178" fontId="0" fillId="0" borderId="8" xfId="15" applyNumberFormat="1" applyBorder="1" applyAlignment="1">
      <alignment vertical="center"/>
    </xf>
    <xf numFmtId="0" fontId="0" fillId="0" borderId="20" xfId="0" applyBorder="1" applyAlignment="1">
      <alignment/>
    </xf>
    <xf numFmtId="178" fontId="0" fillId="0" borderId="21" xfId="15" applyNumberFormat="1" applyBorder="1" applyAlignment="1">
      <alignment vertical="center"/>
    </xf>
    <xf numFmtId="0" fontId="0" fillId="0" borderId="22" xfId="0" applyBorder="1" applyAlignment="1">
      <alignment/>
    </xf>
    <xf numFmtId="6" fontId="0" fillId="0" borderId="23" xfId="19" applyBorder="1" applyAlignment="1">
      <alignment/>
    </xf>
    <xf numFmtId="178" fontId="0" fillId="0" borderId="24" xfId="15" applyNumberForma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1" borderId="5" xfId="0" applyFill="1" applyBorder="1" applyAlignment="1">
      <alignment horizontal="center"/>
    </xf>
    <xf numFmtId="0" fontId="0" fillId="1" borderId="19" xfId="0" applyFill="1" applyBorder="1" applyAlignment="1">
      <alignment horizontal="center"/>
    </xf>
    <xf numFmtId="0" fontId="17" fillId="11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2" borderId="0" xfId="0" applyFont="1" applyFill="1" applyAlignment="1">
      <alignment/>
    </xf>
    <xf numFmtId="0" fontId="0" fillId="5" borderId="0" xfId="0" applyFill="1" applyAlignment="1">
      <alignment/>
    </xf>
    <xf numFmtId="0" fontId="20" fillId="5" borderId="0" xfId="0" applyFont="1" applyFill="1" applyAlignment="1">
      <alignment/>
    </xf>
    <xf numFmtId="0" fontId="11" fillId="0" borderId="0" xfId="0" applyFont="1" applyFill="1" applyAlignment="1">
      <alignment/>
    </xf>
    <xf numFmtId="0" fontId="21" fillId="0" borderId="0" xfId="0" applyFont="1" applyAlignment="1">
      <alignment/>
    </xf>
    <xf numFmtId="0" fontId="6" fillId="5" borderId="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6" xfId="0" applyFill="1" applyBorder="1" applyAlignment="1">
      <alignment/>
    </xf>
    <xf numFmtId="18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 shrinkToFi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185" fontId="0" fillId="0" borderId="0" xfId="0" applyNumberFormat="1" applyAlignment="1">
      <alignment/>
    </xf>
    <xf numFmtId="186" fontId="0" fillId="0" borderId="26" xfId="0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55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187" fontId="26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19" applyNumberForma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19" applyNumberFormat="1" applyBorder="1" applyAlignment="1">
      <alignment/>
    </xf>
    <xf numFmtId="0" fontId="0" fillId="0" borderId="3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7">
    <dxf>
      <font>
        <b val="0"/>
        <i/>
        <strike val="0"/>
        <color rgb="FFF20884"/>
      </font>
      <border/>
    </dxf>
    <dxf>
      <font>
        <b/>
        <i val="0"/>
        <color rgb="FF1FB714"/>
      </font>
      <border/>
    </dxf>
    <dxf>
      <font>
        <b/>
        <i val="0"/>
        <color rgb="FF00ABEA"/>
      </font>
      <border/>
    </dxf>
    <dxf>
      <font>
        <color rgb="FFFCF305"/>
      </font>
      <border/>
    </dxf>
    <dxf>
      <fill>
        <patternFill>
          <bgColor rgb="FFCCFFFF"/>
        </patternFill>
      </fill>
      <border/>
    </dxf>
    <dxf>
      <fill>
        <patternFill>
          <bgColor rgb="FFFCF305"/>
        </patternFill>
      </fill>
      <border/>
    </dxf>
    <dxf>
      <font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37</xdr:row>
      <xdr:rowOff>47625</xdr:rowOff>
    </xdr:from>
    <xdr:to>
      <xdr:col>11</xdr:col>
      <xdr:colOff>152400</xdr:colOff>
      <xdr:row>67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734175"/>
          <a:ext cx="10287000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gawa\Desktop\20031110Excel1_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="125" zoomScaleNormal="125" workbookViewId="0" topLeftCell="A5">
      <selection activeCell="D38" sqref="D38"/>
    </sheetView>
  </sheetViews>
  <sheetFormatPr defaultColWidth="13.00390625" defaultRowHeight="12.75"/>
  <cols>
    <col min="6" max="6" width="14.625" style="0" customWidth="1"/>
  </cols>
  <sheetData>
    <row r="1" spans="1:5" ht="13.5">
      <c r="A1" s="1" t="s">
        <v>165</v>
      </c>
      <c r="B1" s="1" t="s">
        <v>166</v>
      </c>
      <c r="E1" s="1" t="s">
        <v>167</v>
      </c>
    </row>
    <row r="2" spans="1:6" ht="13.5">
      <c r="A2" t="s">
        <v>156</v>
      </c>
      <c r="B2">
        <f>8+2</f>
        <v>10</v>
      </c>
      <c r="C2" t="s">
        <v>191</v>
      </c>
      <c r="E2" t="s">
        <v>160</v>
      </c>
      <c r="F2">
        <f>(2+3)*5</f>
        <v>25</v>
      </c>
    </row>
    <row r="3" spans="1:6" ht="13.5">
      <c r="A3" t="s">
        <v>157</v>
      </c>
      <c r="B3">
        <f>9-4</f>
        <v>5</v>
      </c>
      <c r="C3" t="s">
        <v>192</v>
      </c>
      <c r="E3" t="s">
        <v>162</v>
      </c>
      <c r="F3">
        <f>2+3*5</f>
        <v>17</v>
      </c>
    </row>
    <row r="4" spans="1:3" ht="13.5">
      <c r="A4" t="s">
        <v>158</v>
      </c>
      <c r="B4">
        <f>4*5</f>
        <v>20</v>
      </c>
      <c r="C4" t="s">
        <v>194</v>
      </c>
    </row>
    <row r="5" spans="1:3" ht="13.5">
      <c r="A5" t="s">
        <v>159</v>
      </c>
      <c r="B5">
        <f>5/2</f>
        <v>2.5</v>
      </c>
      <c r="C5" t="s">
        <v>193</v>
      </c>
    </row>
    <row r="6" spans="1:3" ht="13.5">
      <c r="A6" t="s">
        <v>161</v>
      </c>
      <c r="B6">
        <f>2^3</f>
        <v>8</v>
      </c>
      <c r="C6" t="s">
        <v>153</v>
      </c>
    </row>
    <row r="8" spans="2:7" ht="39.75">
      <c r="B8" s="2" t="s">
        <v>185</v>
      </c>
      <c r="C8" s="3"/>
      <c r="D8" s="3"/>
      <c r="E8" s="3"/>
      <c r="F8" s="3"/>
      <c r="G8" s="3"/>
    </row>
    <row r="9" spans="2:3" ht="13.5">
      <c r="B9" s="4">
        <v>1</v>
      </c>
      <c r="C9" s="8" t="s">
        <v>163</v>
      </c>
    </row>
    <row r="10" ht="13.5">
      <c r="C10" t="s">
        <v>164</v>
      </c>
    </row>
    <row r="12" spans="2:7" ht="13.5">
      <c r="B12" s="4" t="s">
        <v>186</v>
      </c>
      <c r="C12" s="4" t="s">
        <v>190</v>
      </c>
      <c r="E12" t="s">
        <v>191</v>
      </c>
      <c r="F12" t="s">
        <v>156</v>
      </c>
      <c r="G12">
        <f>8+2</f>
        <v>10</v>
      </c>
    </row>
    <row r="13" spans="3:7" ht="13.5">
      <c r="C13" s="4" t="s">
        <v>187</v>
      </c>
      <c r="E13" t="s">
        <v>192</v>
      </c>
      <c r="F13" t="s">
        <v>157</v>
      </c>
      <c r="G13">
        <f>9-4</f>
        <v>5</v>
      </c>
    </row>
    <row r="14" spans="3:7" ht="13.5">
      <c r="C14" s="4" t="s">
        <v>188</v>
      </c>
      <c r="E14" t="s">
        <v>194</v>
      </c>
      <c r="F14" t="s">
        <v>158</v>
      </c>
      <c r="G14">
        <f>4*5</f>
        <v>20</v>
      </c>
    </row>
    <row r="15" spans="3:7" ht="13.5">
      <c r="C15" s="4" t="s">
        <v>189</v>
      </c>
      <c r="E15" t="s">
        <v>193</v>
      </c>
      <c r="F15" t="s">
        <v>159</v>
      </c>
      <c r="G15">
        <f>5/2</f>
        <v>2.5</v>
      </c>
    </row>
    <row r="16" spans="3:7" ht="13.5">
      <c r="C16" s="4" t="s">
        <v>152</v>
      </c>
      <c r="E16" t="s">
        <v>153</v>
      </c>
      <c r="F16" t="s">
        <v>161</v>
      </c>
      <c r="G16">
        <f>2^3</f>
        <v>8</v>
      </c>
    </row>
    <row r="17" spans="2:7" ht="13.5">
      <c r="B17" s="70" t="s">
        <v>154</v>
      </c>
      <c r="C17" s="69" t="s">
        <v>195</v>
      </c>
      <c r="D17" t="s">
        <v>151</v>
      </c>
      <c r="E17" t="s">
        <v>155</v>
      </c>
      <c r="F17" t="s">
        <v>160</v>
      </c>
      <c r="G17">
        <f>(2+3)*5</f>
        <v>25</v>
      </c>
    </row>
    <row r="18" spans="3:7" ht="13.5">
      <c r="C18" s="4"/>
      <c r="F18" t="s">
        <v>162</v>
      </c>
      <c r="G18">
        <f>2+3*5</f>
        <v>17</v>
      </c>
    </row>
    <row r="20" spans="2:9" ht="39.75">
      <c r="B20" s="2" t="s">
        <v>168</v>
      </c>
      <c r="C20" s="3"/>
      <c r="D20" s="3"/>
      <c r="E20" s="3"/>
      <c r="F20" s="3"/>
      <c r="G20" s="3"/>
      <c r="H20" s="9"/>
      <c r="I20" s="9"/>
    </row>
    <row r="21" spans="2:3" ht="13.5">
      <c r="B21" s="4">
        <v>1</v>
      </c>
      <c r="C21" s="8" t="s">
        <v>163</v>
      </c>
    </row>
    <row r="22" spans="2:3" ht="13.5">
      <c r="B22" s="4">
        <v>2</v>
      </c>
      <c r="C22" s="4" t="s">
        <v>170</v>
      </c>
    </row>
    <row r="23" spans="2:3" ht="13.5">
      <c r="B23" s="4">
        <v>3</v>
      </c>
      <c r="C23" s="4" t="s">
        <v>171</v>
      </c>
    </row>
    <row r="24" spans="2:3" ht="13.5">
      <c r="B24" s="4">
        <v>4</v>
      </c>
      <c r="C24" s="4" t="s">
        <v>172</v>
      </c>
    </row>
    <row r="25" spans="2:3" ht="13.5">
      <c r="B25" s="4"/>
      <c r="C25" s="4"/>
    </row>
    <row r="26" spans="1:6" ht="13.5">
      <c r="A26" t="s">
        <v>222</v>
      </c>
      <c r="F26" s="7"/>
    </row>
    <row r="27" ht="13.5">
      <c r="E27" s="6">
        <v>38328</v>
      </c>
    </row>
    <row r="28" ht="13.5">
      <c r="A28" t="s">
        <v>223</v>
      </c>
    </row>
    <row r="29" spans="2:5" ht="13.5">
      <c r="B29" t="s">
        <v>224</v>
      </c>
      <c r="C29" t="s">
        <v>215</v>
      </c>
      <c r="D29" t="s">
        <v>216</v>
      </c>
      <c r="E29" t="s">
        <v>221</v>
      </c>
    </row>
    <row r="30" spans="1:4" ht="13.5">
      <c r="A30" t="s">
        <v>217</v>
      </c>
      <c r="B30">
        <v>9487</v>
      </c>
      <c r="C30">
        <v>8743</v>
      </c>
      <c r="D30">
        <v>10287</v>
      </c>
    </row>
    <row r="31" spans="1:4" ht="13.5">
      <c r="A31" t="s">
        <v>218</v>
      </c>
      <c r="B31">
        <v>2698</v>
      </c>
      <c r="C31">
        <v>3021</v>
      </c>
      <c r="D31">
        <v>3098</v>
      </c>
    </row>
    <row r="32" ht="13.5">
      <c r="A32" t="s">
        <v>169</v>
      </c>
    </row>
    <row r="33" ht="13.5">
      <c r="B33" t="s">
        <v>173</v>
      </c>
    </row>
    <row r="35" spans="3:4" ht="19.5">
      <c r="C35" s="71" t="s">
        <v>174</v>
      </c>
      <c r="D35" s="71"/>
    </row>
    <row r="36" spans="3:4" ht="13.5">
      <c r="C36" s="4">
        <v>1</v>
      </c>
      <c r="D36" s="8" t="s">
        <v>175</v>
      </c>
    </row>
    <row r="37" spans="3:4" ht="13.5">
      <c r="C37" s="4">
        <v>2</v>
      </c>
      <c r="D37" s="4" t="s">
        <v>176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125" zoomScaleNormal="125" workbookViewId="0" topLeftCell="A29">
      <selection activeCell="A40" sqref="A40:G47"/>
    </sheetView>
  </sheetViews>
  <sheetFormatPr defaultColWidth="13.00390625" defaultRowHeight="12.75"/>
  <cols>
    <col min="6" max="6" width="14.625" style="0" customWidth="1"/>
  </cols>
  <sheetData>
    <row r="1" ht="13.5">
      <c r="A1" t="s">
        <v>222</v>
      </c>
    </row>
    <row r="2" ht="13.5">
      <c r="E2" s="6">
        <v>38328</v>
      </c>
    </row>
    <row r="3" ht="13.5">
      <c r="A3" t="s">
        <v>223</v>
      </c>
    </row>
    <row r="4" spans="2:5" ht="13.5">
      <c r="B4" t="s">
        <v>224</v>
      </c>
      <c r="C4" t="s">
        <v>215</v>
      </c>
      <c r="D4" t="s">
        <v>216</v>
      </c>
      <c r="E4" t="s">
        <v>221</v>
      </c>
    </row>
    <row r="5" spans="1:5" ht="13.5">
      <c r="A5" t="s">
        <v>217</v>
      </c>
      <c r="B5">
        <v>9487</v>
      </c>
      <c r="C5">
        <v>8743</v>
      </c>
      <c r="D5">
        <v>10287</v>
      </c>
      <c r="E5">
        <f>SUM(B5:D5)</f>
        <v>28517</v>
      </c>
    </row>
    <row r="6" spans="1:4" ht="13.5">
      <c r="A6" t="s">
        <v>218</v>
      </c>
      <c r="B6">
        <v>2698</v>
      </c>
      <c r="C6">
        <v>3021</v>
      </c>
      <c r="D6">
        <v>3098</v>
      </c>
    </row>
    <row r="7" spans="1:4" ht="13.5">
      <c r="A7" t="s">
        <v>219</v>
      </c>
      <c r="B7">
        <v>5690</v>
      </c>
      <c r="C7">
        <v>4897</v>
      </c>
      <c r="D7">
        <v>5012</v>
      </c>
    </row>
    <row r="8" spans="1:4" ht="13.5">
      <c r="A8" t="s">
        <v>210</v>
      </c>
      <c r="B8">
        <f>SUM(B5:B7)</f>
        <v>17875</v>
      </c>
      <c r="C8">
        <f>SUM(C5:C7)</f>
        <v>16661</v>
      </c>
      <c r="D8">
        <f>SUM(D5:D7)</f>
        <v>18397</v>
      </c>
    </row>
    <row r="10" spans="2:10" ht="39.75">
      <c r="B10" s="2" t="s">
        <v>177</v>
      </c>
      <c r="C10" s="3"/>
      <c r="D10" s="3"/>
      <c r="E10" s="3"/>
      <c r="F10" s="3"/>
      <c r="G10" s="3"/>
      <c r="H10" s="9"/>
      <c r="I10" s="2" t="s">
        <v>125</v>
      </c>
      <c r="J10" s="9"/>
    </row>
    <row r="11" spans="3:6" ht="13.5">
      <c r="C11" t="s">
        <v>129</v>
      </c>
      <c r="F11" t="s">
        <v>130</v>
      </c>
    </row>
    <row r="12" spans="2:3" ht="13.5">
      <c r="B12" s="4">
        <v>1</v>
      </c>
      <c r="C12" s="8" t="s">
        <v>127</v>
      </c>
    </row>
    <row r="13" spans="2:3" ht="13.5">
      <c r="B13" s="4">
        <v>2</v>
      </c>
      <c r="C13" s="4" t="s">
        <v>128</v>
      </c>
    </row>
    <row r="14" spans="2:3" ht="13.5">
      <c r="B14" s="4"/>
      <c r="C14" s="4"/>
    </row>
    <row r="15" ht="13.5">
      <c r="A15" t="s">
        <v>222</v>
      </c>
    </row>
    <row r="16" ht="13.5">
      <c r="E16" s="6">
        <v>38328</v>
      </c>
    </row>
    <row r="17" ht="13.5">
      <c r="A17" t="s">
        <v>223</v>
      </c>
    </row>
    <row r="18" spans="2:5" ht="13.5">
      <c r="B18" t="s">
        <v>224</v>
      </c>
      <c r="C18" t="s">
        <v>215</v>
      </c>
      <c r="D18" t="s">
        <v>216</v>
      </c>
      <c r="E18" t="s">
        <v>221</v>
      </c>
    </row>
    <row r="19" spans="1:5" ht="13.5">
      <c r="A19" t="s">
        <v>217</v>
      </c>
      <c r="B19">
        <v>9487</v>
      </c>
      <c r="C19">
        <v>8743</v>
      </c>
      <c r="D19">
        <v>10287</v>
      </c>
      <c r="E19">
        <f>SUM(B19:D19)</f>
        <v>28517</v>
      </c>
    </row>
    <row r="20" spans="1:4" ht="13.5">
      <c r="A20" t="s">
        <v>218</v>
      </c>
      <c r="B20">
        <v>2698</v>
      </c>
      <c r="C20">
        <v>3021</v>
      </c>
      <c r="D20">
        <v>3098</v>
      </c>
    </row>
    <row r="21" spans="1:4" ht="13.5">
      <c r="A21" t="s">
        <v>219</v>
      </c>
      <c r="B21">
        <v>5690</v>
      </c>
      <c r="C21">
        <v>4897</v>
      </c>
      <c r="D21">
        <v>5012</v>
      </c>
    </row>
    <row r="22" spans="1:4" ht="13.5">
      <c r="A22" t="s">
        <v>210</v>
      </c>
      <c r="B22">
        <f>SUM(B19:B21)</f>
        <v>17875</v>
      </c>
      <c r="C22">
        <f>SUM(C19:C21)</f>
        <v>16661</v>
      </c>
      <c r="D22">
        <f>SUM(D19:D21)</f>
        <v>18397</v>
      </c>
    </row>
    <row r="25" spans="2:10" ht="39.75">
      <c r="B25" s="2" t="s">
        <v>124</v>
      </c>
      <c r="C25" s="3"/>
      <c r="D25" s="3"/>
      <c r="E25" s="3"/>
      <c r="F25" s="3"/>
      <c r="G25" s="3"/>
      <c r="H25" s="9"/>
      <c r="I25" s="2" t="s">
        <v>126</v>
      </c>
      <c r="J25" s="9"/>
    </row>
    <row r="26" spans="1:7" ht="13.5">
      <c r="A26" t="s">
        <v>222</v>
      </c>
      <c r="G26" t="s">
        <v>132</v>
      </c>
    </row>
    <row r="27" spans="5:9" ht="18">
      <c r="E27" s="6">
        <v>38328</v>
      </c>
      <c r="G27" s="73" t="s">
        <v>131</v>
      </c>
      <c r="H27" s="72"/>
      <c r="I27" s="72"/>
    </row>
    <row r="28" spans="1:8" ht="13.5">
      <c r="A28" t="s">
        <v>223</v>
      </c>
      <c r="H28" t="s">
        <v>140</v>
      </c>
    </row>
    <row r="29" spans="2:8" ht="13.5">
      <c r="B29" t="s">
        <v>224</v>
      </c>
      <c r="C29" t="s">
        <v>215</v>
      </c>
      <c r="D29" t="s">
        <v>216</v>
      </c>
      <c r="E29" t="s">
        <v>221</v>
      </c>
      <c r="F29" t="s">
        <v>211</v>
      </c>
      <c r="H29" t="s">
        <v>141</v>
      </c>
    </row>
    <row r="30" spans="1:8" ht="13.5">
      <c r="A30" t="s">
        <v>217</v>
      </c>
      <c r="B30">
        <v>9487</v>
      </c>
      <c r="C30">
        <v>8743</v>
      </c>
      <c r="D30">
        <v>10287</v>
      </c>
      <c r="E30">
        <f>SUM(B30:D30)</f>
        <v>28517</v>
      </c>
      <c r="F30">
        <f>(E30/E33)</f>
        <v>0.5387376494814199</v>
      </c>
      <c r="H30" t="s">
        <v>142</v>
      </c>
    </row>
    <row r="31" spans="1:10" ht="13.5">
      <c r="A31" t="s">
        <v>218</v>
      </c>
      <c r="B31">
        <v>2698</v>
      </c>
      <c r="C31">
        <v>3021</v>
      </c>
      <c r="D31">
        <v>3098</v>
      </c>
      <c r="E31">
        <f>SUM(B31:D31)</f>
        <v>8817</v>
      </c>
      <c r="F31" t="e">
        <f>(E31/E34)</f>
        <v>#DIV/0!</v>
      </c>
      <c r="H31" t="s">
        <v>143</v>
      </c>
      <c r="I31" s="74"/>
      <c r="J31" s="74"/>
    </row>
    <row r="32" spans="1:6" ht="13.5">
      <c r="A32" t="s">
        <v>219</v>
      </c>
      <c r="B32">
        <v>5690</v>
      </c>
      <c r="C32">
        <v>4897</v>
      </c>
      <c r="D32">
        <v>5012</v>
      </c>
      <c r="E32">
        <f>SUM(B32:D32)</f>
        <v>15599</v>
      </c>
      <c r="F32" t="e">
        <f>(E32/E35)</f>
        <v>#DIV/0!</v>
      </c>
    </row>
    <row r="33" spans="1:6" ht="13.5">
      <c r="A33" t="s">
        <v>210</v>
      </c>
      <c r="B33">
        <f>SUM(B30:B32)</f>
        <v>17875</v>
      </c>
      <c r="C33">
        <f>SUM(C30:C32)</f>
        <v>16661</v>
      </c>
      <c r="D33">
        <f>SUM(D30:D32)</f>
        <v>18397</v>
      </c>
      <c r="E33">
        <f>SUM(B33:D33)</f>
        <v>52933</v>
      </c>
      <c r="F33" t="e">
        <f>(E33/E36)</f>
        <v>#DIV/0!</v>
      </c>
    </row>
    <row r="36" spans="2:3" ht="13.5">
      <c r="B36" s="4">
        <v>1</v>
      </c>
      <c r="C36" s="8" t="s">
        <v>127</v>
      </c>
    </row>
    <row r="37" spans="2:3" ht="13.5">
      <c r="B37" s="4">
        <v>2</v>
      </c>
      <c r="C37" s="8" t="s">
        <v>133</v>
      </c>
    </row>
    <row r="38" spans="2:3" ht="13.5">
      <c r="B38" s="4">
        <v>3</v>
      </c>
      <c r="C38" s="4" t="s">
        <v>128</v>
      </c>
    </row>
    <row r="40" ht="13.5">
      <c r="A40" t="s">
        <v>222</v>
      </c>
    </row>
    <row r="41" ht="13.5">
      <c r="E41" s="6">
        <v>38328</v>
      </c>
    </row>
    <row r="42" ht="13.5">
      <c r="A42" t="s">
        <v>223</v>
      </c>
    </row>
    <row r="43" spans="2:6" ht="13.5">
      <c r="B43" t="s">
        <v>224</v>
      </c>
      <c r="C43" t="s">
        <v>215</v>
      </c>
      <c r="D43" t="s">
        <v>216</v>
      </c>
      <c r="E43" t="s">
        <v>221</v>
      </c>
      <c r="F43" t="s">
        <v>211</v>
      </c>
    </row>
    <row r="44" spans="1:7" ht="13.5">
      <c r="A44" t="s">
        <v>217</v>
      </c>
      <c r="B44">
        <v>9487</v>
      </c>
      <c r="C44">
        <v>8743</v>
      </c>
      <c r="D44">
        <v>10287</v>
      </c>
      <c r="E44">
        <f>SUM(B44:D44)</f>
        <v>28517</v>
      </c>
      <c r="F44">
        <f>(E44/$E$47)</f>
        <v>0.5387376494814199</v>
      </c>
      <c r="G44" t="s">
        <v>144</v>
      </c>
    </row>
    <row r="45" spans="1:7" ht="13.5">
      <c r="A45" t="s">
        <v>218</v>
      </c>
      <c r="B45">
        <v>2698</v>
      </c>
      <c r="C45">
        <v>3021</v>
      </c>
      <c r="D45">
        <v>3098</v>
      </c>
      <c r="E45">
        <f>SUM(B45:D45)</f>
        <v>8817</v>
      </c>
      <c r="F45">
        <f>(E45/$E$47)</f>
        <v>0.1665690589991121</v>
      </c>
      <c r="G45" t="s">
        <v>145</v>
      </c>
    </row>
    <row r="46" spans="1:7" ht="13.5">
      <c r="A46" t="s">
        <v>219</v>
      </c>
      <c r="B46">
        <v>5690</v>
      </c>
      <c r="C46">
        <v>4897</v>
      </c>
      <c r="D46">
        <v>5012</v>
      </c>
      <c r="E46">
        <f>SUM(B46:D46)</f>
        <v>15599</v>
      </c>
      <c r="F46">
        <f>(E46/$E$47)</f>
        <v>0.294693291519468</v>
      </c>
      <c r="G46" t="s">
        <v>146</v>
      </c>
    </row>
    <row r="47" spans="1:7" ht="13.5">
      <c r="A47" t="s">
        <v>210</v>
      </c>
      <c r="B47">
        <f>SUM(B44:B46)</f>
        <v>17875</v>
      </c>
      <c r="C47">
        <f>SUM(C44:C46)</f>
        <v>16661</v>
      </c>
      <c r="D47">
        <f>SUM(D44:D46)</f>
        <v>18397</v>
      </c>
      <c r="E47">
        <f>SUM(B47:D47)</f>
        <v>52933</v>
      </c>
      <c r="F47">
        <f>(E47/$E$47)</f>
        <v>1</v>
      </c>
      <c r="G47" t="s">
        <v>147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1:I50"/>
  <sheetViews>
    <sheetView zoomScale="125" zoomScaleNormal="125" workbookViewId="0" topLeftCell="A31">
      <selection activeCell="I43" sqref="I43:I48"/>
    </sheetView>
  </sheetViews>
  <sheetFormatPr defaultColWidth="13.00390625" defaultRowHeight="12.75"/>
  <cols>
    <col min="7" max="7" width="14.375" style="0" customWidth="1"/>
    <col min="9" max="9" width="30.25390625" style="0" customWidth="1"/>
  </cols>
  <sheetData>
    <row r="11" ht="13.5">
      <c r="H11" s="9"/>
    </row>
    <row r="26" spans="8:9" ht="13.5">
      <c r="H26" s="9"/>
      <c r="I26" s="9"/>
    </row>
    <row r="32" spans="2:9" ht="24.75">
      <c r="B32" s="75" t="s">
        <v>134</v>
      </c>
      <c r="D32" t="s">
        <v>148</v>
      </c>
      <c r="I32" t="s">
        <v>149</v>
      </c>
    </row>
    <row r="33" spans="2:9" ht="13.5">
      <c r="B33" t="s">
        <v>135</v>
      </c>
      <c r="I33" t="s">
        <v>150</v>
      </c>
    </row>
    <row r="34" spans="2:9" ht="13.5">
      <c r="B34" t="s">
        <v>136</v>
      </c>
      <c r="I34" t="s">
        <v>110</v>
      </c>
    </row>
    <row r="35" spans="2:9" ht="13.5">
      <c r="B35" t="s">
        <v>113</v>
      </c>
      <c r="I35" t="s">
        <v>111</v>
      </c>
    </row>
    <row r="36" ht="13.5">
      <c r="I36" t="s">
        <v>112</v>
      </c>
    </row>
    <row r="40" ht="25.5" thickBot="1">
      <c r="B40" s="75" t="s">
        <v>137</v>
      </c>
    </row>
    <row r="41" spans="6:9" ht="15.75" thickBot="1" thickTop="1">
      <c r="F41" s="78" t="s">
        <v>138</v>
      </c>
      <c r="G41" s="78" t="s">
        <v>125</v>
      </c>
      <c r="H41" s="78" t="s">
        <v>139</v>
      </c>
      <c r="I41" s="78" t="s">
        <v>125</v>
      </c>
    </row>
    <row r="42" spans="1:9" ht="18.75" thickBot="1" thickTop="1">
      <c r="A42" s="16"/>
      <c r="B42" s="17" t="s">
        <v>201</v>
      </c>
      <c r="C42" s="17" t="s">
        <v>216</v>
      </c>
      <c r="D42" s="76" t="s">
        <v>221</v>
      </c>
      <c r="E42" s="77" t="s">
        <v>202</v>
      </c>
      <c r="F42" s="79">
        <v>0.7</v>
      </c>
      <c r="G42" s="79">
        <v>0.7</v>
      </c>
      <c r="H42" s="79">
        <v>0.8</v>
      </c>
      <c r="I42" s="79">
        <v>0.8</v>
      </c>
    </row>
    <row r="43" spans="1:9" ht="18" thickTop="1">
      <c r="A43" s="19" t="s">
        <v>203</v>
      </c>
      <c r="B43" s="20">
        <v>1290</v>
      </c>
      <c r="C43" s="20">
        <v>1150</v>
      </c>
      <c r="D43" s="21">
        <f>SUM(B43:C43)</f>
        <v>2440</v>
      </c>
      <c r="E43" s="22">
        <f>AVERAGE(B43:C43)</f>
        <v>1220</v>
      </c>
      <c r="F43">
        <f>D43*$F$42</f>
        <v>1708</v>
      </c>
      <c r="G43">
        <f>D43*G42</f>
        <v>1708</v>
      </c>
      <c r="H43">
        <f>D43*$H$42</f>
        <v>1952</v>
      </c>
      <c r="I43" s="81">
        <f>D43*I42</f>
        <v>1952</v>
      </c>
    </row>
    <row r="44" spans="1:9" ht="16.5">
      <c r="A44" s="19" t="s">
        <v>204</v>
      </c>
      <c r="B44" s="20">
        <v>520</v>
      </c>
      <c r="C44" s="20">
        <v>550</v>
      </c>
      <c r="D44" s="21">
        <f>SUM(B44:C44)</f>
        <v>1070</v>
      </c>
      <c r="E44" s="22">
        <f>AVERAGE(B44:C44)</f>
        <v>535</v>
      </c>
      <c r="F44">
        <f>D44*$F$42</f>
        <v>749</v>
      </c>
      <c r="G44">
        <f>D44*G43</f>
        <v>1827560</v>
      </c>
      <c r="H44">
        <f>D44*$H$42</f>
        <v>856</v>
      </c>
      <c r="I44" s="81">
        <f>D44*I43</f>
        <v>2088640</v>
      </c>
    </row>
    <row r="45" spans="1:9" ht="16.5">
      <c r="A45" s="19" t="s">
        <v>205</v>
      </c>
      <c r="B45" s="20">
        <v>920</v>
      </c>
      <c r="C45" s="20">
        <v>980</v>
      </c>
      <c r="D45" s="21">
        <f>SUM(B45:C45)</f>
        <v>1900</v>
      </c>
      <c r="E45" s="22">
        <f>AVERAGE(B45:C45)</f>
        <v>950</v>
      </c>
      <c r="F45">
        <f>D45*$F$42</f>
        <v>1330</v>
      </c>
      <c r="G45">
        <f>D45*G44</f>
        <v>3472364000</v>
      </c>
      <c r="H45">
        <f>D45*$H$42</f>
        <v>1520</v>
      </c>
      <c r="I45" s="81">
        <f>D45*I44</f>
        <v>3968416000</v>
      </c>
    </row>
    <row r="46" spans="1:9" ht="16.5">
      <c r="A46" s="19" t="s">
        <v>206</v>
      </c>
      <c r="B46" s="20">
        <v>690</v>
      </c>
      <c r="C46" s="20">
        <v>700</v>
      </c>
      <c r="D46" s="21">
        <f>SUM(B46:C46)</f>
        <v>1390</v>
      </c>
      <c r="E46" s="22">
        <f>AVERAGE(B46:C46)</f>
        <v>695</v>
      </c>
      <c r="F46">
        <f>D46*$F$42</f>
        <v>972.9999999999999</v>
      </c>
      <c r="G46">
        <f>D46*G45</f>
        <v>4826585960000</v>
      </c>
      <c r="H46">
        <f>D46*$H$42</f>
        <v>1112</v>
      </c>
      <c r="I46" s="80">
        <f>D46*I45</f>
        <v>5516098240000</v>
      </c>
    </row>
    <row r="47" spans="1:9" ht="16.5">
      <c r="A47" s="18" t="s">
        <v>221</v>
      </c>
      <c r="B47" s="21">
        <f>SUM(B43:B46)</f>
        <v>3420</v>
      </c>
      <c r="C47" s="21">
        <f>SUM(C43:C46)</f>
        <v>3380</v>
      </c>
      <c r="D47" s="21">
        <f>SUM(B47:C47)</f>
        <v>6800</v>
      </c>
      <c r="E47" s="22">
        <f>AVERAGE(B47:C47)</f>
        <v>3400</v>
      </c>
      <c r="F47">
        <f>D47*$F$42</f>
        <v>4760</v>
      </c>
      <c r="G47">
        <f>D47*G46</f>
        <v>32820784528000000</v>
      </c>
      <c r="H47">
        <f>D47*$H$42</f>
        <v>5440</v>
      </c>
      <c r="I47" s="80">
        <f>D47*I46</f>
        <v>37509468032000000</v>
      </c>
    </row>
    <row r="48" spans="1:9" ht="16.5">
      <c r="A48" s="23" t="s">
        <v>207</v>
      </c>
      <c r="B48" s="24">
        <v>3000</v>
      </c>
      <c r="C48" s="24">
        <v>3500</v>
      </c>
      <c r="D48" s="21">
        <f>SUM(B48:C48)</f>
        <v>6500</v>
      </c>
      <c r="E48" s="22">
        <f>AVERAGE(B48:C48)</f>
        <v>3250</v>
      </c>
      <c r="F48">
        <f>D48*$F$42</f>
        <v>4550</v>
      </c>
      <c r="G48">
        <f>D48*G47</f>
        <v>2.13335099432E+20</v>
      </c>
      <c r="H48">
        <f>D48*$H$42</f>
        <v>5200</v>
      </c>
      <c r="I48" s="80">
        <f>D48*I47</f>
        <v>2.43811542208E+20</v>
      </c>
    </row>
    <row r="49" spans="1:5" ht="16.5">
      <c r="A49" s="25" t="s">
        <v>208</v>
      </c>
      <c r="B49" s="26">
        <f>B47/B48</f>
        <v>1.14</v>
      </c>
      <c r="C49" s="27">
        <f>C47/C48</f>
        <v>0.9657142857142857</v>
      </c>
      <c r="D49" s="27">
        <f>D47/D48</f>
        <v>1.0461538461538462</v>
      </c>
      <c r="E49" s="32">
        <f>AVERAGE(B49:C49)</f>
        <v>1.052857142857143</v>
      </c>
    </row>
    <row r="50" spans="1:5" ht="18" thickBot="1">
      <c r="A50" s="28" t="s">
        <v>209</v>
      </c>
      <c r="B50" s="29">
        <f>B47/B48</f>
        <v>1.14</v>
      </c>
      <c r="C50" s="30">
        <f>C47/C48</f>
        <v>0.9657142857142857</v>
      </c>
      <c r="D50" s="30">
        <f>D47/D48</f>
        <v>1.0461538461538462</v>
      </c>
      <c r="E50" s="33">
        <f>AVERAGE(B50:C50)</f>
        <v>1.052857142857143</v>
      </c>
    </row>
  </sheetData>
  <conditionalFormatting sqref="B43:C46">
    <cfRule type="cellIs" priority="1" dxfId="0" operator="lessThan" stopIfTrue="1">
      <formula>600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workbookViewId="0" topLeftCell="A18">
      <selection activeCell="D33" sqref="D33"/>
    </sheetView>
  </sheetViews>
  <sheetFormatPr defaultColWidth="13.00390625" defaultRowHeight="12.75"/>
  <cols>
    <col min="11" max="11" width="28.00390625" style="0" customWidth="1"/>
  </cols>
  <sheetData>
    <row r="1" ht="13.5">
      <c r="A1" t="s">
        <v>222</v>
      </c>
    </row>
    <row r="2" ht="13.5">
      <c r="E2" s="6">
        <v>38328</v>
      </c>
    </row>
    <row r="3" ht="13.5">
      <c r="A3" t="s">
        <v>223</v>
      </c>
    </row>
    <row r="4" spans="2:6" ht="13.5">
      <c r="B4" t="s">
        <v>224</v>
      </c>
      <c r="C4" t="s">
        <v>215</v>
      </c>
      <c r="D4" t="s">
        <v>216</v>
      </c>
      <c r="E4" t="s">
        <v>221</v>
      </c>
      <c r="F4" t="s">
        <v>211</v>
      </c>
    </row>
    <row r="5" spans="1:7" ht="13.5">
      <c r="A5" t="s">
        <v>217</v>
      </c>
      <c r="B5">
        <f>'p.42,43'!B44</f>
        <v>9487</v>
      </c>
      <c r="C5">
        <f>'p.42,43'!C44</f>
        <v>8743</v>
      </c>
      <c r="D5">
        <f>'p.42,43'!D44</f>
        <v>10287</v>
      </c>
      <c r="E5">
        <f>SUM(B5:D5)</f>
        <v>28517</v>
      </c>
      <c r="F5" t="e">
        <f>(E5/#REF!)</f>
        <v>#REF!</v>
      </c>
      <c r="G5" t="s">
        <v>144</v>
      </c>
    </row>
    <row r="6" spans="1:7" ht="13.5">
      <c r="A6" t="s">
        <v>218</v>
      </c>
      <c r="B6">
        <f>'p.42,43'!B45</f>
        <v>2698</v>
      </c>
      <c r="C6">
        <f>'p.42,43'!C45</f>
        <v>3021</v>
      </c>
      <c r="D6">
        <f>'p.42,43'!D45</f>
        <v>3098</v>
      </c>
      <c r="E6">
        <f>SUM(B6:D6)</f>
        <v>8817</v>
      </c>
      <c r="F6" t="e">
        <f>(E6/#REF!)</f>
        <v>#REF!</v>
      </c>
      <c r="G6" t="s">
        <v>145</v>
      </c>
    </row>
    <row r="7" spans="1:7" ht="13.5">
      <c r="A7" t="s">
        <v>219</v>
      </c>
      <c r="B7">
        <f>'p.42,43'!B46</f>
        <v>5690</v>
      </c>
      <c r="C7">
        <f>'p.42,43'!C46</f>
        <v>4897</v>
      </c>
      <c r="D7">
        <f>'p.42,43'!D46</f>
        <v>5012</v>
      </c>
      <c r="E7">
        <f>SUM(B7:D7)</f>
        <v>15599</v>
      </c>
      <c r="F7" t="e">
        <f>(E7/#REF!)</f>
        <v>#REF!</v>
      </c>
      <c r="G7" t="s">
        <v>146</v>
      </c>
    </row>
    <row r="8" spans="1:7" ht="13.5">
      <c r="A8" t="s">
        <v>210</v>
      </c>
      <c r="B8">
        <f>SUM(B5:B7)</f>
        <v>17875</v>
      </c>
      <c r="C8">
        <f>SUM(C5:C7)</f>
        <v>16661</v>
      </c>
      <c r="D8">
        <f>SUM(D5:D7)</f>
        <v>18397</v>
      </c>
      <c r="E8">
        <f>SUM(B8:D8)</f>
        <v>52933</v>
      </c>
      <c r="F8" t="e">
        <f>(E8/#REF!)</f>
        <v>#REF!</v>
      </c>
      <c r="G8" t="s">
        <v>147</v>
      </c>
    </row>
    <row r="11" spans="2:10" ht="39.75">
      <c r="B11" s="2" t="s">
        <v>114</v>
      </c>
      <c r="C11" s="3"/>
      <c r="D11" s="3"/>
      <c r="E11" s="3"/>
      <c r="F11" s="3"/>
      <c r="G11" s="3"/>
      <c r="H11" s="9"/>
      <c r="I11" s="9"/>
      <c r="J11" s="9"/>
    </row>
    <row r="12" spans="2:3" ht="13.5">
      <c r="B12" s="4">
        <v>1</v>
      </c>
      <c r="C12" s="4" t="s">
        <v>115</v>
      </c>
    </row>
    <row r="13" ht="13.5">
      <c r="C13" s="4" t="s">
        <v>116</v>
      </c>
    </row>
    <row r="17" spans="2:7" ht="13.5">
      <c r="B17" t="s">
        <v>118</v>
      </c>
      <c r="D17" t="s">
        <v>100</v>
      </c>
      <c r="F17" s="82">
        <v>0.525</v>
      </c>
      <c r="G17" s="94">
        <v>0.525</v>
      </c>
    </row>
    <row r="18" spans="2:7" ht="13.5">
      <c r="B18">
        <f>"12:36"+"01:45"</f>
        <v>0.5979166666666667</v>
      </c>
      <c r="C18" t="s">
        <v>119</v>
      </c>
      <c r="F18" s="82">
        <v>0.07291666666666667</v>
      </c>
      <c r="G18" s="94">
        <v>0.07291666666666667</v>
      </c>
    </row>
    <row r="19" spans="2:3" ht="13.5">
      <c r="B19" s="82">
        <f>"12:36"+"01:45"</f>
        <v>0.5979166666666667</v>
      </c>
      <c r="C19" s="4" t="s">
        <v>120</v>
      </c>
    </row>
    <row r="21" ht="15" thickBot="1">
      <c r="C21" t="s">
        <v>121</v>
      </c>
    </row>
    <row r="22" spans="3:11" ht="15.75" thickBot="1" thickTop="1">
      <c r="C22" t="s">
        <v>122</v>
      </c>
      <c r="I22" s="92" t="s">
        <v>96</v>
      </c>
      <c r="J22" s="92" t="s">
        <v>97</v>
      </c>
      <c r="K22" s="92" t="s">
        <v>98</v>
      </c>
    </row>
    <row r="23" spans="3:11" ht="16.5" thickBot="1" thickTop="1">
      <c r="C23" t="s">
        <v>123</v>
      </c>
      <c r="I23" s="92" t="s">
        <v>94</v>
      </c>
      <c r="J23" s="92" t="s">
        <v>95</v>
      </c>
      <c r="K23" s="92" t="s">
        <v>99</v>
      </c>
    </row>
    <row r="24" spans="3:11" ht="15.75" thickBot="1" thickTop="1">
      <c r="C24" t="s">
        <v>75</v>
      </c>
      <c r="I24" s="93">
        <f>1/24</f>
        <v>0.041666666666666664</v>
      </c>
      <c r="J24" s="92">
        <f>1/24/60</f>
        <v>0.0006944444444444444</v>
      </c>
      <c r="K24" s="95">
        <f>1/24/60/60</f>
        <v>1.1574074074074073E-05</v>
      </c>
    </row>
    <row r="25" ht="15" thickTop="1">
      <c r="C25" t="s">
        <v>76</v>
      </c>
    </row>
    <row r="27" spans="2:10" ht="39.75">
      <c r="B27" s="2" t="s">
        <v>117</v>
      </c>
      <c r="C27" s="3"/>
      <c r="D27" s="3"/>
      <c r="E27" s="3"/>
      <c r="F27" s="3"/>
      <c r="G27" s="3"/>
      <c r="H27" s="9"/>
      <c r="I27" s="9"/>
      <c r="J27" s="9"/>
    </row>
    <row r="29" spans="3:5" ht="13.5">
      <c r="C29" s="87">
        <v>34880</v>
      </c>
      <c r="D29" s="91">
        <v>34880</v>
      </c>
      <c r="E29" t="s">
        <v>92</v>
      </c>
    </row>
    <row r="30" ht="13.5">
      <c r="E30" t="s">
        <v>93</v>
      </c>
    </row>
    <row r="32" spans="1:12" ht="27.75">
      <c r="A32" s="83" t="s">
        <v>86</v>
      </c>
      <c r="D32" t="s">
        <v>101</v>
      </c>
      <c r="E32" s="84" t="s">
        <v>77</v>
      </c>
      <c r="F32" s="85"/>
      <c r="G32" s="85"/>
      <c r="H32" s="85"/>
      <c r="I32" s="85"/>
      <c r="J32" s="85"/>
      <c r="K32" s="85"/>
      <c r="L32" s="85"/>
    </row>
    <row r="34" spans="2:11" ht="13.5">
      <c r="B34" s="1" t="s">
        <v>78</v>
      </c>
      <c r="C34" s="37" t="s">
        <v>79</v>
      </c>
      <c r="D34" s="37"/>
      <c r="E34" s="37" t="s">
        <v>80</v>
      </c>
      <c r="F34" s="37"/>
      <c r="G34" s="86" t="s">
        <v>81</v>
      </c>
      <c r="H34" s="1" t="s">
        <v>82</v>
      </c>
      <c r="I34" s="86" t="s">
        <v>83</v>
      </c>
      <c r="J34" s="1" t="s">
        <v>84</v>
      </c>
      <c r="K34" s="86" t="s">
        <v>85</v>
      </c>
    </row>
    <row r="35" spans="2:11" ht="13.5">
      <c r="B35" s="87">
        <v>35666</v>
      </c>
      <c r="C35" s="88">
        <v>35770</v>
      </c>
      <c r="D35" s="88"/>
      <c r="E35" s="1">
        <f>DATEDIF($B$35,$C$35,"D")</f>
        <v>104</v>
      </c>
      <c r="F35" s="89">
        <f>C35-B35</f>
        <v>104</v>
      </c>
      <c r="G35" s="1">
        <f>DATEDIF($B$35,$C$35,"MD")</f>
        <v>12</v>
      </c>
      <c r="H35" s="1">
        <f>DATEDIF($B$35,$C$35,"M")</f>
        <v>3</v>
      </c>
      <c r="I35" s="1">
        <f>DATEDIF($B$35,$C$35,"YM")</f>
        <v>3</v>
      </c>
      <c r="J35" s="1">
        <f>DATEDIF($B$35,$C$35,"Y")</f>
        <v>0</v>
      </c>
      <c r="K35" s="1">
        <f>DATEDIF($B$35,$C$35,"YD")</f>
        <v>104</v>
      </c>
    </row>
    <row r="36" spans="2:11" ht="13.5">
      <c r="B36" s="87">
        <v>35423</v>
      </c>
      <c r="C36" s="88">
        <v>39015</v>
      </c>
      <c r="D36" s="37"/>
      <c r="E36" s="1">
        <f>DATEDIF($B$36,$C$36,"D")</f>
        <v>3592</v>
      </c>
      <c r="F36" s="89">
        <f>C36-B36</f>
        <v>3592</v>
      </c>
      <c r="G36" s="1">
        <f>DATEDIF($B$36,$C$36,"MD")</f>
        <v>1</v>
      </c>
      <c r="H36" s="1">
        <f>DATEDIF($B$36,$C$36,"M")</f>
        <v>118</v>
      </c>
      <c r="I36" s="1">
        <f>DATEDIF($B$36,$C$36,"YM")</f>
        <v>10</v>
      </c>
      <c r="J36" s="1">
        <f>DATEDIF($B$36,$C$36,"Y")</f>
        <v>9</v>
      </c>
      <c r="K36" s="1">
        <f>DATEDIF($B$36,$C$36,"YD")</f>
        <v>305</v>
      </c>
    </row>
    <row r="38" spans="2:6" ht="13.5">
      <c r="B38" s="87">
        <v>35666</v>
      </c>
      <c r="C38" s="90">
        <v>35667</v>
      </c>
      <c r="D38" t="s">
        <v>87</v>
      </c>
      <c r="F38" t="s">
        <v>88</v>
      </c>
    </row>
    <row r="39" spans="4:6" ht="13.5">
      <c r="D39" t="s">
        <v>89</v>
      </c>
      <c r="F39" t="s">
        <v>90</v>
      </c>
    </row>
    <row r="40" spans="2:3" ht="13.5">
      <c r="B40" t="s">
        <v>91</v>
      </c>
      <c r="C40" s="31" t="s">
        <v>91</v>
      </c>
    </row>
    <row r="41" spans="2:3" ht="13.5">
      <c r="B41" s="87">
        <v>1</v>
      </c>
      <c r="C41" s="91">
        <v>1</v>
      </c>
    </row>
  </sheetData>
  <mergeCells count="4">
    <mergeCell ref="C34:D34"/>
    <mergeCell ref="E34:F34"/>
    <mergeCell ref="C35:D35"/>
    <mergeCell ref="C36:D3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="125" zoomScaleNormal="125" workbookViewId="0" topLeftCell="A1">
      <selection activeCell="H25" sqref="H25"/>
    </sheetView>
  </sheetViews>
  <sheetFormatPr defaultColWidth="13.00390625" defaultRowHeight="12.75"/>
  <sheetData>
    <row r="1" ht="13.5">
      <c r="A1">
        <v>10</v>
      </c>
    </row>
    <row r="2" ht="13.5">
      <c r="A2">
        <v>11</v>
      </c>
    </row>
    <row r="3" spans="1:7" ht="13.5">
      <c r="A3">
        <v>12</v>
      </c>
      <c r="C3">
        <f>A1+A2+A3+A4+A5+A6+A7+A8+A9+A10</f>
        <v>145</v>
      </c>
      <c r="D3" t="s">
        <v>104</v>
      </c>
      <c r="G3" s="96" t="s">
        <v>106</v>
      </c>
    </row>
    <row r="4" spans="1:7" ht="13.5">
      <c r="A4">
        <v>13</v>
      </c>
      <c r="D4" t="s">
        <v>107</v>
      </c>
      <c r="G4" t="s">
        <v>108</v>
      </c>
    </row>
    <row r="5" ht="13.5">
      <c r="A5">
        <v>14</v>
      </c>
    </row>
    <row r="6" spans="1:4" ht="13.5">
      <c r="A6">
        <v>15</v>
      </c>
      <c r="C6">
        <f>SUM(A1:A10)</f>
        <v>145</v>
      </c>
      <c r="D6" t="s">
        <v>105</v>
      </c>
    </row>
    <row r="7" ht="13.5">
      <c r="A7">
        <v>16</v>
      </c>
    </row>
    <row r="8" ht="13.5">
      <c r="A8">
        <v>17</v>
      </c>
    </row>
    <row r="9" ht="13.5">
      <c r="A9">
        <v>18</v>
      </c>
    </row>
    <row r="10" ht="13.5">
      <c r="A10">
        <v>19</v>
      </c>
    </row>
    <row r="13" spans="2:10" ht="39.75">
      <c r="B13" s="2" t="s">
        <v>103</v>
      </c>
      <c r="C13" s="3"/>
      <c r="D13" s="3"/>
      <c r="E13" s="3"/>
      <c r="F13" s="3"/>
      <c r="G13" s="3"/>
      <c r="H13" s="44"/>
      <c r="I13" s="9"/>
      <c r="J13" s="9"/>
    </row>
    <row r="14" ht="13.5">
      <c r="B14" t="s">
        <v>109</v>
      </c>
    </row>
    <row r="15" ht="13.5">
      <c r="B15" t="s">
        <v>19</v>
      </c>
    </row>
    <row r="16" ht="13.5">
      <c r="B16" t="s">
        <v>20</v>
      </c>
    </row>
    <row r="17" ht="13.5">
      <c r="B17" t="s">
        <v>21</v>
      </c>
    </row>
    <row r="20" ht="15" thickBot="1"/>
    <row r="21" spans="1:6" ht="13.5">
      <c r="A21" s="48" t="s">
        <v>222</v>
      </c>
      <c r="B21" s="49"/>
      <c r="C21" s="49"/>
      <c r="D21" s="49"/>
      <c r="E21" s="49"/>
      <c r="F21" s="50"/>
    </row>
    <row r="22" spans="1:6" ht="13.5">
      <c r="A22" s="10"/>
      <c r="B22" s="11"/>
      <c r="C22" s="11"/>
      <c r="D22" s="11"/>
      <c r="E22" s="12">
        <v>36866</v>
      </c>
      <c r="F22" s="13"/>
    </row>
    <row r="23" spans="1:6" ht="13.5">
      <c r="A23" s="10" t="s">
        <v>223</v>
      </c>
      <c r="B23" s="11"/>
      <c r="C23" s="11"/>
      <c r="D23" s="11"/>
      <c r="E23" s="11"/>
      <c r="F23" s="13"/>
    </row>
    <row r="24" spans="1:6" ht="13.5">
      <c r="A24" s="10"/>
      <c r="B24" s="40" t="s">
        <v>224</v>
      </c>
      <c r="C24" s="40" t="s">
        <v>215</v>
      </c>
      <c r="D24" s="40" t="s">
        <v>216</v>
      </c>
      <c r="E24" s="40" t="s">
        <v>221</v>
      </c>
      <c r="F24" s="43" t="s">
        <v>211</v>
      </c>
    </row>
    <row r="25" spans="1:6" ht="13.5">
      <c r="A25" s="41" t="s">
        <v>217</v>
      </c>
      <c r="B25" s="35">
        <v>9487</v>
      </c>
      <c r="C25" s="35">
        <v>8743</v>
      </c>
      <c r="D25" s="35">
        <v>10287</v>
      </c>
      <c r="E25" s="35">
        <f>SUM(B25:D25)</f>
        <v>28517</v>
      </c>
      <c r="F25" s="14" t="e">
        <f>(E25/$E$11)</f>
        <v>#DIV/0!</v>
      </c>
    </row>
    <row r="26" spans="1:6" ht="13.5">
      <c r="A26" s="41" t="s">
        <v>218</v>
      </c>
      <c r="B26" s="35">
        <v>2698</v>
      </c>
      <c r="C26" s="35">
        <v>3021</v>
      </c>
      <c r="D26" s="35">
        <v>3098</v>
      </c>
      <c r="E26" s="35">
        <f>SUM(B26:D26)</f>
        <v>8817</v>
      </c>
      <c r="F26" s="14" t="e">
        <f>(E26/$E$11)</f>
        <v>#DIV/0!</v>
      </c>
    </row>
    <row r="27" spans="1:6" ht="13.5">
      <c r="A27" s="41" t="s">
        <v>219</v>
      </c>
      <c r="B27" s="35">
        <v>5690</v>
      </c>
      <c r="C27" s="35">
        <v>4897</v>
      </c>
      <c r="D27" s="35">
        <v>5012</v>
      </c>
      <c r="E27" s="35">
        <f>SUM(B27:D27)</f>
        <v>15599</v>
      </c>
      <c r="F27" s="14" t="e">
        <f>(E27/$E$11)</f>
        <v>#DIV/0!</v>
      </c>
    </row>
    <row r="28" spans="1:6" ht="15" thickBot="1">
      <c r="A28" s="42" t="s">
        <v>210</v>
      </c>
      <c r="B28" s="36">
        <f>SUM(B25:B27)</f>
        <v>17875</v>
      </c>
      <c r="C28" s="36">
        <f>SUM(C25:C27)</f>
        <v>16661</v>
      </c>
      <c r="D28" s="36">
        <f>SUM(D25:D27)</f>
        <v>18397</v>
      </c>
      <c r="E28" s="36">
        <f>SUM(B28:D28)</f>
        <v>52933</v>
      </c>
      <c r="F28" s="15" t="e">
        <f>(E28/$E$11)</f>
        <v>#DIV/0!</v>
      </c>
    </row>
    <row r="32" spans="2:10" ht="39.75">
      <c r="B32" s="2" t="s">
        <v>102</v>
      </c>
      <c r="C32" s="3"/>
      <c r="D32" s="3"/>
      <c r="E32" s="3"/>
      <c r="F32" s="3"/>
      <c r="G32" s="3"/>
      <c r="H32" s="9"/>
      <c r="I32" s="9"/>
      <c r="J32" s="9"/>
    </row>
    <row r="33" spans="2:8" ht="13.5">
      <c r="B33" s="4">
        <v>1</v>
      </c>
      <c r="C33" s="4" t="s">
        <v>197</v>
      </c>
      <c r="G33" s="38" t="s">
        <v>196</v>
      </c>
      <c r="H33" t="s">
        <v>179</v>
      </c>
    </row>
    <row r="34" spans="2:8" ht="13.5">
      <c r="B34" s="4"/>
      <c r="C34" s="4" t="s">
        <v>178</v>
      </c>
      <c r="G34" s="38"/>
      <c r="H34" t="s">
        <v>198</v>
      </c>
    </row>
    <row r="35" spans="2:8" ht="13.5">
      <c r="B35" s="4"/>
      <c r="C35" s="4" t="s">
        <v>199</v>
      </c>
      <c r="G35" s="39"/>
      <c r="H35" t="s">
        <v>200</v>
      </c>
    </row>
    <row r="36" ht="13.5">
      <c r="C36" s="4" t="s">
        <v>180</v>
      </c>
    </row>
    <row r="38" spans="1:6" ht="18">
      <c r="A38" s="51" t="s">
        <v>222</v>
      </c>
      <c r="B38" s="51"/>
      <c r="C38" s="51"/>
      <c r="D38" s="51"/>
      <c r="E38" s="51"/>
      <c r="F38" s="51"/>
    </row>
    <row r="39" spans="1:6" ht="13.5">
      <c r="A39" s="11"/>
      <c r="B39" s="11"/>
      <c r="C39" s="11"/>
      <c r="D39" s="11"/>
      <c r="E39" s="12">
        <v>36866</v>
      </c>
      <c r="F39" s="11"/>
    </row>
    <row r="40" spans="1:6" ht="15" thickBot="1">
      <c r="A40" s="11" t="s">
        <v>223</v>
      </c>
      <c r="B40" s="11"/>
      <c r="C40" s="11"/>
      <c r="D40" s="11"/>
      <c r="E40" s="11"/>
      <c r="F40" s="11"/>
    </row>
    <row r="41" spans="1:6" ht="13.5">
      <c r="A41" s="52"/>
      <c r="B41" s="53" t="s">
        <v>224</v>
      </c>
      <c r="C41" s="53" t="s">
        <v>215</v>
      </c>
      <c r="D41" s="53" t="s">
        <v>216</v>
      </c>
      <c r="E41" s="53" t="s">
        <v>221</v>
      </c>
      <c r="F41" s="54" t="s">
        <v>211</v>
      </c>
    </row>
    <row r="42" spans="1:6" ht="13.5">
      <c r="A42" s="55" t="s">
        <v>217</v>
      </c>
      <c r="B42" s="45">
        <v>9487</v>
      </c>
      <c r="C42" s="45">
        <v>8743</v>
      </c>
      <c r="D42" s="45">
        <v>10287</v>
      </c>
      <c r="E42" s="45">
        <f>SUM(B42:D42)</f>
        <v>28517</v>
      </c>
      <c r="F42" s="56" t="e">
        <f>(E42/$E$11)</f>
        <v>#DIV/0!</v>
      </c>
    </row>
    <row r="43" spans="1:6" ht="13.5">
      <c r="A43" s="55" t="s">
        <v>218</v>
      </c>
      <c r="B43" s="45">
        <v>2698</v>
      </c>
      <c r="C43" s="45">
        <v>3021</v>
      </c>
      <c r="D43" s="45">
        <v>3098</v>
      </c>
      <c r="E43" s="45">
        <f>SUM(B43:D43)</f>
        <v>8817</v>
      </c>
      <c r="F43" s="56" t="e">
        <f>(E43/$E$11)</f>
        <v>#DIV/0!</v>
      </c>
    </row>
    <row r="44" spans="1:6" ht="15" thickBot="1">
      <c r="A44" s="57" t="s">
        <v>219</v>
      </c>
      <c r="B44" s="46">
        <v>5690</v>
      </c>
      <c r="C44" s="46">
        <v>4897</v>
      </c>
      <c r="D44" s="46">
        <v>5012</v>
      </c>
      <c r="E44" s="46">
        <f>SUM(B44:D44)</f>
        <v>15599</v>
      </c>
      <c r="F44" s="58" t="e">
        <f>(E44/$E$11)</f>
        <v>#DIV/0!</v>
      </c>
    </row>
    <row r="45" spans="1:6" ht="15.75" thickBot="1" thickTop="1">
      <c r="A45" s="59" t="s">
        <v>210</v>
      </c>
      <c r="B45" s="60">
        <f>SUM(B42:B44)</f>
        <v>17875</v>
      </c>
      <c r="C45" s="60">
        <f>SUM(C42:C44)</f>
        <v>16661</v>
      </c>
      <c r="D45" s="60">
        <f>SUM(D42:D44)</f>
        <v>18397</v>
      </c>
      <c r="E45" s="60">
        <f>SUM(B45:D45)</f>
        <v>52933</v>
      </c>
      <c r="F45" s="61" t="e">
        <f>(E45/$E$11)</f>
        <v>#DIV/0!</v>
      </c>
    </row>
    <row r="46" ht="16.5"/>
    <row r="48" ht="13.5">
      <c r="J48" s="34"/>
    </row>
    <row r="51" ht="16.5"/>
    <row r="56" ht="16.5"/>
    <row r="57" ht="16.5"/>
    <row r="58" ht="16.5"/>
  </sheetData>
  <mergeCells count="3">
    <mergeCell ref="A38:F38"/>
    <mergeCell ref="G33:G34"/>
    <mergeCell ref="A21:F2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="125" zoomScaleNormal="125" workbookViewId="0" topLeftCell="A17">
      <selection activeCell="C34" sqref="C34"/>
    </sheetView>
  </sheetViews>
  <sheetFormatPr defaultColWidth="13.00390625" defaultRowHeight="12.75"/>
  <sheetData>
    <row r="1" spans="1:6" ht="18">
      <c r="A1" s="51" t="s">
        <v>222</v>
      </c>
      <c r="B1" s="51"/>
      <c r="C1" s="51"/>
      <c r="D1" s="51"/>
      <c r="E1" s="51"/>
      <c r="F1" s="51"/>
    </row>
    <row r="2" spans="1:6" ht="13.5">
      <c r="A2" s="11"/>
      <c r="B2" s="11"/>
      <c r="C2" s="11"/>
      <c r="D2" s="11"/>
      <c r="E2" s="12">
        <v>36866</v>
      </c>
      <c r="F2" s="11"/>
    </row>
    <row r="3" spans="1:5" ht="13.5">
      <c r="A3" s="11" t="s">
        <v>223</v>
      </c>
      <c r="B3" s="11"/>
      <c r="C3" s="11"/>
      <c r="D3" s="11"/>
      <c r="E3" s="11"/>
    </row>
    <row r="4" spans="1:5" ht="13.5">
      <c r="A4" s="11"/>
      <c r="B4" s="40" t="s">
        <v>224</v>
      </c>
      <c r="C4" s="40" t="s">
        <v>215</v>
      </c>
      <c r="D4" s="40" t="s">
        <v>216</v>
      </c>
      <c r="E4" s="40" t="s">
        <v>221</v>
      </c>
    </row>
    <row r="5" spans="1:5" ht="13.5">
      <c r="A5" s="40" t="s">
        <v>217</v>
      </c>
      <c r="B5" s="112">
        <v>9487</v>
      </c>
      <c r="C5" s="112">
        <v>8743</v>
      </c>
      <c r="D5" s="112">
        <v>10287</v>
      </c>
      <c r="E5" s="35"/>
    </row>
    <row r="6" spans="1:5" ht="13.5">
      <c r="A6" s="40" t="s">
        <v>218</v>
      </c>
      <c r="B6" s="112">
        <v>2698</v>
      </c>
      <c r="C6" s="112">
        <v>3021</v>
      </c>
      <c r="D6" s="112">
        <v>3098</v>
      </c>
      <c r="E6" s="35"/>
    </row>
    <row r="7" spans="1:5" ht="13.5">
      <c r="A7" s="40" t="s">
        <v>219</v>
      </c>
      <c r="B7" s="112">
        <v>5690</v>
      </c>
      <c r="C7" s="112">
        <v>4897</v>
      </c>
      <c r="D7" s="112">
        <v>5012</v>
      </c>
      <c r="E7" s="35"/>
    </row>
    <row r="8" spans="1:5" ht="13.5">
      <c r="A8" s="40" t="s">
        <v>210</v>
      </c>
      <c r="B8" s="35"/>
      <c r="C8" s="35"/>
      <c r="D8" s="35"/>
      <c r="E8" s="35"/>
    </row>
    <row r="10" spans="2:10" ht="39.75">
      <c r="B10" s="2" t="s">
        <v>6</v>
      </c>
      <c r="C10" s="3"/>
      <c r="D10" s="3"/>
      <c r="E10" s="3"/>
      <c r="F10" s="3"/>
      <c r="G10" s="3"/>
      <c r="H10" s="44"/>
      <c r="I10" s="9"/>
      <c r="J10" s="9"/>
    </row>
    <row r="11" spans="2:3" ht="13.5">
      <c r="B11" s="4">
        <v>1</v>
      </c>
      <c r="C11" s="4" t="s">
        <v>9</v>
      </c>
    </row>
    <row r="12" spans="2:3" ht="13.5">
      <c r="B12" s="4"/>
      <c r="C12" s="4" t="s">
        <v>10</v>
      </c>
    </row>
    <row r="13" spans="2:7" ht="13.5">
      <c r="B13" s="4"/>
      <c r="C13" s="4" t="s">
        <v>11</v>
      </c>
      <c r="G13" s="65"/>
    </row>
    <row r="14" ht="13.5">
      <c r="C14" s="4" t="s">
        <v>8</v>
      </c>
    </row>
    <row r="15" ht="15" thickBot="1"/>
    <row r="16" spans="1:6" ht="18">
      <c r="A16" s="113" t="s">
        <v>222</v>
      </c>
      <c r="B16" s="114"/>
      <c r="C16" s="114"/>
      <c r="D16" s="114"/>
      <c r="E16" s="114"/>
      <c r="F16" s="115"/>
    </row>
    <row r="17" spans="1:6" ht="13.5">
      <c r="A17" s="10"/>
      <c r="B17" s="11"/>
      <c r="C17" s="11"/>
      <c r="D17" s="11"/>
      <c r="E17" s="12">
        <v>36866</v>
      </c>
      <c r="F17" s="13"/>
    </row>
    <row r="18" spans="1:6" ht="13.5">
      <c r="A18" s="10" t="s">
        <v>223</v>
      </c>
      <c r="B18" s="11"/>
      <c r="C18" s="11"/>
      <c r="D18" s="11"/>
      <c r="E18" s="11"/>
      <c r="F18" s="13"/>
    </row>
    <row r="19" spans="1:6" ht="13.5">
      <c r="A19" s="10"/>
      <c r="B19" s="40" t="s">
        <v>224</v>
      </c>
      <c r="C19" s="40" t="s">
        <v>215</v>
      </c>
      <c r="D19" s="40" t="s">
        <v>216</v>
      </c>
      <c r="E19" s="40" t="s">
        <v>221</v>
      </c>
      <c r="F19" s="116" t="s">
        <v>12</v>
      </c>
    </row>
    <row r="20" spans="1:6" ht="13.5">
      <c r="A20" s="41" t="s">
        <v>217</v>
      </c>
      <c r="B20" s="112">
        <v>9487</v>
      </c>
      <c r="C20" s="112">
        <v>8743</v>
      </c>
      <c r="D20" s="112">
        <v>10287</v>
      </c>
      <c r="E20" s="112">
        <f>SUM(B20:D20)</f>
        <v>28517</v>
      </c>
      <c r="F20" s="118"/>
    </row>
    <row r="21" spans="1:6" ht="13.5">
      <c r="A21" s="41" t="s">
        <v>218</v>
      </c>
      <c r="B21" s="112">
        <v>2698</v>
      </c>
      <c r="C21" s="112">
        <v>3021</v>
      </c>
      <c r="D21" s="112">
        <v>3098</v>
      </c>
      <c r="E21" s="112">
        <f>SUM(B21:D21)</f>
        <v>8817</v>
      </c>
      <c r="F21" s="118"/>
    </row>
    <row r="22" spans="1:6" ht="13.5">
      <c r="A22" s="41" t="s">
        <v>219</v>
      </c>
      <c r="B22" s="112">
        <v>5690</v>
      </c>
      <c r="C22" s="112">
        <v>4897</v>
      </c>
      <c r="D22" s="112">
        <v>5012</v>
      </c>
      <c r="E22" s="112">
        <f>SUM(B22:D22)</f>
        <v>15599</v>
      </c>
      <c r="F22" s="118"/>
    </row>
    <row r="23" spans="1:6" ht="15" thickBot="1">
      <c r="A23" s="42" t="s">
        <v>210</v>
      </c>
      <c r="B23" s="119">
        <f>SUM(B20:B22)</f>
        <v>17875</v>
      </c>
      <c r="C23" s="119">
        <f>SUM(C20:C22)</f>
        <v>16661</v>
      </c>
      <c r="D23" s="119">
        <f>SUM(D20:D22)</f>
        <v>18397</v>
      </c>
      <c r="E23" s="119">
        <f>SUM(B23:D23)</f>
        <v>52933</v>
      </c>
      <c r="F23" s="120"/>
    </row>
    <row r="27" spans="2:10" ht="39.75">
      <c r="B27" s="2" t="s">
        <v>7</v>
      </c>
      <c r="C27" s="3"/>
      <c r="D27" s="3"/>
      <c r="E27" s="3"/>
      <c r="F27" s="3"/>
      <c r="G27" s="3"/>
      <c r="H27" s="9"/>
      <c r="I27" s="9"/>
      <c r="J27" s="9"/>
    </row>
    <row r="28" spans="2:3" ht="16.5">
      <c r="B28" s="4">
        <v>1</v>
      </c>
      <c r="C28" s="4" t="s">
        <v>13</v>
      </c>
    </row>
    <row r="29" spans="2:3" ht="13.5">
      <c r="B29" s="4">
        <v>2</v>
      </c>
      <c r="C29" s="4" t="s">
        <v>14</v>
      </c>
    </row>
    <row r="30" spans="2:3" ht="13.5">
      <c r="B30" s="4">
        <v>3</v>
      </c>
      <c r="C30" s="4" t="s">
        <v>15</v>
      </c>
    </row>
    <row r="31" spans="2:3" ht="13.5">
      <c r="B31" s="4">
        <v>4</v>
      </c>
      <c r="C31" s="4" t="s">
        <v>16</v>
      </c>
    </row>
    <row r="32" spans="2:3" ht="13.5">
      <c r="B32" s="4">
        <v>5</v>
      </c>
      <c r="C32" s="4" t="s">
        <v>17</v>
      </c>
    </row>
    <row r="33" spans="2:3" ht="13.5">
      <c r="B33" s="4"/>
      <c r="C33" s="4" t="s">
        <v>18</v>
      </c>
    </row>
    <row r="34" ht="15" thickBot="1"/>
    <row r="35" spans="1:6" ht="18">
      <c r="A35" s="113" t="s">
        <v>222</v>
      </c>
      <c r="B35" s="114"/>
      <c r="C35" s="114"/>
      <c r="D35" s="114"/>
      <c r="E35" s="114"/>
      <c r="F35" s="115"/>
    </row>
    <row r="36" spans="1:6" ht="13.5">
      <c r="A36" s="10"/>
      <c r="B36" s="11"/>
      <c r="C36" s="11"/>
      <c r="D36" s="11"/>
      <c r="E36" s="12">
        <v>36866</v>
      </c>
      <c r="F36" s="13"/>
    </row>
    <row r="37" spans="1:6" ht="13.5">
      <c r="A37" s="10" t="s">
        <v>223</v>
      </c>
      <c r="B37" s="11"/>
      <c r="C37" s="11"/>
      <c r="D37" s="11"/>
      <c r="E37" s="11"/>
      <c r="F37" s="13"/>
    </row>
    <row r="38" spans="1:6" ht="13.5">
      <c r="A38" s="10"/>
      <c r="B38" s="40" t="s">
        <v>224</v>
      </c>
      <c r="C38" s="40" t="s">
        <v>215</v>
      </c>
      <c r="D38" s="40" t="s">
        <v>216</v>
      </c>
      <c r="E38" s="40" t="s">
        <v>221</v>
      </c>
      <c r="F38" s="116" t="s">
        <v>12</v>
      </c>
    </row>
    <row r="39" spans="1:6" ht="13.5">
      <c r="A39" s="41" t="s">
        <v>217</v>
      </c>
      <c r="B39" s="112">
        <v>9487</v>
      </c>
      <c r="C39" s="112">
        <v>8743</v>
      </c>
      <c r="D39" s="112">
        <v>10287</v>
      </c>
      <c r="E39" s="112">
        <f>SUM(B39:D39)</f>
        <v>28517</v>
      </c>
      <c r="F39" s="13">
        <f>ROUND(E39/$E$42,2)</f>
        <v>0.54</v>
      </c>
    </row>
    <row r="40" spans="1:6" ht="13.5">
      <c r="A40" s="41" t="s">
        <v>218</v>
      </c>
      <c r="B40" s="112">
        <v>2698</v>
      </c>
      <c r="C40" s="112">
        <v>3021</v>
      </c>
      <c r="D40" s="112">
        <v>3098</v>
      </c>
      <c r="E40" s="112">
        <f>SUM(B40:D40)</f>
        <v>8817</v>
      </c>
      <c r="F40" s="13">
        <f>ROUND(E40/$E$42,2)</f>
        <v>0.17</v>
      </c>
    </row>
    <row r="41" spans="1:6" ht="13.5">
      <c r="A41" s="41" t="s">
        <v>219</v>
      </c>
      <c r="B41" s="112">
        <v>5690</v>
      </c>
      <c r="C41" s="112">
        <v>4897</v>
      </c>
      <c r="D41" s="112">
        <v>5012</v>
      </c>
      <c r="E41" s="112">
        <f>SUM(B41:D41)</f>
        <v>15599</v>
      </c>
      <c r="F41" s="13">
        <f>ROUND(E41/$E$42,2)</f>
        <v>0.29</v>
      </c>
    </row>
    <row r="42" spans="1:6" ht="15" thickBot="1">
      <c r="A42" s="42" t="s">
        <v>210</v>
      </c>
      <c r="B42" s="119">
        <f>SUM(B39:B41)</f>
        <v>17875</v>
      </c>
      <c r="C42" s="119">
        <f>SUM(C39:C41)</f>
        <v>16661</v>
      </c>
      <c r="D42" s="119">
        <f>SUM(D39:D41)</f>
        <v>18397</v>
      </c>
      <c r="E42" s="119">
        <f>SUM(B42:D42)</f>
        <v>52933</v>
      </c>
      <c r="F42" s="117">
        <f>ROUND(E42/$E$42,2)</f>
        <v>1</v>
      </c>
    </row>
    <row r="44" ht="16.5"/>
    <row r="45" spans="2:9" ht="39.75">
      <c r="B45" s="2" t="s">
        <v>181</v>
      </c>
      <c r="C45" s="3"/>
      <c r="D45" s="3"/>
      <c r="E45" s="3"/>
      <c r="F45" s="3"/>
      <c r="G45" s="3"/>
      <c r="H45" s="9"/>
      <c r="I45" s="9"/>
    </row>
    <row r="46" spans="2:8" ht="13.5">
      <c r="B46" s="4">
        <v>1</v>
      </c>
      <c r="C46" s="4" t="s">
        <v>182</v>
      </c>
      <c r="G46" s="39" t="s">
        <v>196</v>
      </c>
      <c r="H46" t="s">
        <v>183</v>
      </c>
    </row>
    <row r="47" ht="13.5">
      <c r="C47" t="s">
        <v>184</v>
      </c>
    </row>
    <row r="51" spans="1:6" ht="15">
      <c r="A51" s="68" t="s">
        <v>222</v>
      </c>
      <c r="B51" s="68"/>
      <c r="C51" s="68"/>
      <c r="D51" s="68"/>
      <c r="E51" s="68"/>
      <c r="F51" s="68"/>
    </row>
    <row r="52" spans="1:6" ht="13.5">
      <c r="A52" s="11"/>
      <c r="B52" s="11"/>
      <c r="C52" s="11"/>
      <c r="D52" s="11"/>
      <c r="E52" s="12">
        <v>36866</v>
      </c>
      <c r="F52" s="11"/>
    </row>
    <row r="53" spans="1:6" ht="15" thickBot="1">
      <c r="A53" s="11" t="s">
        <v>223</v>
      </c>
      <c r="B53" s="11"/>
      <c r="C53" s="11"/>
      <c r="D53" s="11"/>
      <c r="E53" s="11"/>
      <c r="F53" s="11"/>
    </row>
    <row r="54" spans="1:6" ht="13.5">
      <c r="A54" s="52"/>
      <c r="B54" s="66" t="s">
        <v>224</v>
      </c>
      <c r="C54" s="66" t="s">
        <v>215</v>
      </c>
      <c r="D54" s="66" t="s">
        <v>216</v>
      </c>
      <c r="E54" s="66" t="s">
        <v>221</v>
      </c>
      <c r="F54" s="67" t="s">
        <v>211</v>
      </c>
    </row>
    <row r="55" spans="1:6" ht="13.5">
      <c r="A55" s="62" t="s">
        <v>217</v>
      </c>
      <c r="B55" s="45">
        <v>9487</v>
      </c>
      <c r="C55" s="45">
        <v>8743</v>
      </c>
      <c r="D55" s="45">
        <v>10287</v>
      </c>
      <c r="E55" s="45">
        <f>SUM(B55:D55)</f>
        <v>28517</v>
      </c>
      <c r="F55" s="56" t="e">
        <f>(E55/$E$8)</f>
        <v>#DIV/0!</v>
      </c>
    </row>
    <row r="56" spans="1:6" ht="13.5">
      <c r="A56" s="62" t="s">
        <v>218</v>
      </c>
      <c r="B56" s="45">
        <v>2698</v>
      </c>
      <c r="C56" s="45">
        <v>3021</v>
      </c>
      <c r="D56" s="45">
        <v>3098</v>
      </c>
      <c r="E56" s="45">
        <f>SUM(B56:D56)</f>
        <v>8817</v>
      </c>
      <c r="F56" s="56" t="e">
        <f>(E56/$E$8)</f>
        <v>#DIV/0!</v>
      </c>
    </row>
    <row r="57" spans="1:6" ht="15" thickBot="1">
      <c r="A57" s="63" t="s">
        <v>219</v>
      </c>
      <c r="B57" s="46">
        <v>5690</v>
      </c>
      <c r="C57" s="46">
        <v>4897</v>
      </c>
      <c r="D57" s="46">
        <v>5012</v>
      </c>
      <c r="E57" s="46">
        <f>SUM(B57:D57)</f>
        <v>15599</v>
      </c>
      <c r="F57" s="58" t="e">
        <f>(E57/$E$8)</f>
        <v>#DIV/0!</v>
      </c>
    </row>
    <row r="58" spans="1:6" ht="15.75" thickBot="1" thickTop="1">
      <c r="A58" s="64" t="s">
        <v>210</v>
      </c>
      <c r="B58" s="60">
        <f>SUM(B55:B57)</f>
        <v>17875</v>
      </c>
      <c r="C58" s="60">
        <f>SUM(C55:C57)</f>
        <v>16661</v>
      </c>
      <c r="D58" s="60">
        <f>SUM(D55:D57)</f>
        <v>18397</v>
      </c>
      <c r="E58" s="60">
        <f>SUM(B58:D58)</f>
        <v>52933</v>
      </c>
      <c r="F58" s="47"/>
    </row>
    <row r="61" ht="39.75"/>
    <row r="62" ht="16.5"/>
    <row r="66" ht="16.5"/>
    <row r="67" ht="16.5"/>
    <row r="68" ht="16.5"/>
    <row r="69" ht="16.5"/>
  </sheetData>
  <mergeCells count="4">
    <mergeCell ref="A51:F51"/>
    <mergeCell ref="A16:F16"/>
    <mergeCell ref="A35:F35"/>
    <mergeCell ref="A1:F1"/>
  </mergeCells>
  <conditionalFormatting sqref="B55:E57">
    <cfRule type="cellIs" priority="1" dxfId="0" operator="lessThan" stopIfTrue="1">
      <formula>5000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33">
      <selection activeCell="J24" sqref="J24"/>
    </sheetView>
  </sheetViews>
  <sheetFormatPr defaultColWidth="13.00390625" defaultRowHeight="12.75"/>
  <sheetData>
    <row r="1" spans="1:6" ht="16.5">
      <c r="A1" s="98" t="s">
        <v>22</v>
      </c>
      <c r="B1" s="98" t="s">
        <v>23</v>
      </c>
      <c r="C1" s="98" t="s">
        <v>24</v>
      </c>
      <c r="E1" s="98" t="s">
        <v>25</v>
      </c>
      <c r="F1" s="98" t="s">
        <v>26</v>
      </c>
    </row>
    <row r="2" spans="1:5" ht="13.5">
      <c r="A2" s="99">
        <v>37347</v>
      </c>
      <c r="B2" t="s">
        <v>27</v>
      </c>
      <c r="C2">
        <v>20008</v>
      </c>
      <c r="E2" t="s">
        <v>28</v>
      </c>
    </row>
    <row r="3" spans="1:5" ht="13.5">
      <c r="A3" s="99">
        <v>37377</v>
      </c>
      <c r="B3" t="s">
        <v>29</v>
      </c>
      <c r="C3">
        <v>29035</v>
      </c>
      <c r="E3" t="s">
        <v>30</v>
      </c>
    </row>
    <row r="4" spans="1:5" ht="13.5">
      <c r="A4" s="99">
        <v>37408</v>
      </c>
      <c r="B4" t="s">
        <v>31</v>
      </c>
      <c r="C4">
        <v>30941</v>
      </c>
      <c r="E4" t="s">
        <v>32</v>
      </c>
    </row>
    <row r="5" spans="1:5" ht="13.5">
      <c r="A5" s="99">
        <v>37438</v>
      </c>
      <c r="B5" t="s">
        <v>29</v>
      </c>
      <c r="C5">
        <v>39852</v>
      </c>
      <c r="E5" t="s">
        <v>33</v>
      </c>
    </row>
    <row r="6" spans="1:3" ht="13.5">
      <c r="A6" s="99">
        <v>37469</v>
      </c>
      <c r="B6" t="s">
        <v>27</v>
      </c>
      <c r="C6">
        <v>34056</v>
      </c>
    </row>
    <row r="7" spans="1:3" ht="13.5">
      <c r="A7" s="99">
        <v>37500</v>
      </c>
      <c r="B7" t="s">
        <v>31</v>
      </c>
      <c r="C7">
        <v>20306</v>
      </c>
    </row>
    <row r="8" spans="1:3" ht="13.5">
      <c r="A8" s="99">
        <v>37530</v>
      </c>
      <c r="B8" t="s">
        <v>27</v>
      </c>
      <c r="C8">
        <v>20937</v>
      </c>
    </row>
    <row r="9" spans="1:3" ht="13.5">
      <c r="A9" s="99">
        <v>37561</v>
      </c>
      <c r="B9" t="s">
        <v>34</v>
      </c>
      <c r="C9">
        <v>10208</v>
      </c>
    </row>
    <row r="10" spans="1:3" ht="13.5">
      <c r="A10" s="99">
        <v>37591</v>
      </c>
      <c r="B10" t="s">
        <v>31</v>
      </c>
      <c r="C10">
        <v>30924</v>
      </c>
    </row>
    <row r="11" spans="1:3" ht="13.5">
      <c r="A11" s="99">
        <v>37622</v>
      </c>
      <c r="B11" t="s">
        <v>34</v>
      </c>
      <c r="C11">
        <v>28968</v>
      </c>
    </row>
    <row r="12" spans="1:3" ht="13.5">
      <c r="A12" s="99">
        <v>37653</v>
      </c>
      <c r="B12" t="s">
        <v>29</v>
      </c>
      <c r="C12">
        <v>10298</v>
      </c>
    </row>
    <row r="13" spans="1:3" ht="13.5">
      <c r="A13" s="99">
        <v>37681</v>
      </c>
      <c r="B13" t="s">
        <v>34</v>
      </c>
      <c r="C13">
        <v>18944</v>
      </c>
    </row>
    <row r="17" spans="2:8" ht="39.75">
      <c r="B17" s="2" t="s">
        <v>35</v>
      </c>
      <c r="C17" s="3"/>
      <c r="D17" s="3"/>
      <c r="E17" s="3"/>
      <c r="F17" s="3"/>
      <c r="G17" s="3"/>
      <c r="H17" s="3"/>
    </row>
    <row r="19" spans="2:5" ht="13.5">
      <c r="B19" s="4">
        <v>1</v>
      </c>
      <c r="C19" s="5" t="s">
        <v>212</v>
      </c>
      <c r="D19" s="85"/>
      <c r="E19" s="85"/>
    </row>
    <row r="20" spans="2:3" ht="13.5">
      <c r="B20" s="4">
        <v>2</v>
      </c>
      <c r="C20" s="4" t="s">
        <v>213</v>
      </c>
    </row>
    <row r="21" spans="2:6" ht="13.5">
      <c r="B21" s="4">
        <v>3</v>
      </c>
      <c r="C21" s="4" t="s">
        <v>214</v>
      </c>
      <c r="F21" t="s">
        <v>36</v>
      </c>
    </row>
    <row r="23" spans="1:6" ht="16.5">
      <c r="A23" s="98" t="s">
        <v>22</v>
      </c>
      <c r="B23" s="98" t="s">
        <v>23</v>
      </c>
      <c r="C23" s="98" t="s">
        <v>24</v>
      </c>
      <c r="E23" s="98" t="s">
        <v>25</v>
      </c>
      <c r="F23" s="98" t="s">
        <v>26</v>
      </c>
    </row>
    <row r="24" spans="1:8" ht="13.5">
      <c r="A24" s="99">
        <v>37347</v>
      </c>
      <c r="B24" t="s">
        <v>27</v>
      </c>
      <c r="C24">
        <v>20008</v>
      </c>
      <c r="E24" t="s">
        <v>28</v>
      </c>
      <c r="F24" s="9"/>
      <c r="H24">
        <f>SUMIF($B$24:$B$35,E24,$C$24:$C$35)</f>
        <v>75001</v>
      </c>
    </row>
    <row r="25" spans="1:5" ht="13.5">
      <c r="A25" s="99">
        <v>37377</v>
      </c>
      <c r="B25" t="s">
        <v>29</v>
      </c>
      <c r="C25">
        <v>29035</v>
      </c>
      <c r="E25" t="s">
        <v>30</v>
      </c>
    </row>
    <row r="26" spans="1:5" ht="13.5">
      <c r="A26" s="99">
        <v>37408</v>
      </c>
      <c r="B26" t="s">
        <v>31</v>
      </c>
      <c r="C26">
        <v>30941</v>
      </c>
      <c r="E26" t="s">
        <v>32</v>
      </c>
    </row>
    <row r="27" spans="1:5" ht="13.5">
      <c r="A27" s="99">
        <v>37438</v>
      </c>
      <c r="B27" t="s">
        <v>29</v>
      </c>
      <c r="C27">
        <v>39852</v>
      </c>
      <c r="E27" t="s">
        <v>33</v>
      </c>
    </row>
    <row r="28" spans="1:3" ht="13.5">
      <c r="A28" s="99">
        <v>37469</v>
      </c>
      <c r="B28" t="s">
        <v>27</v>
      </c>
      <c r="C28">
        <v>34056</v>
      </c>
    </row>
    <row r="29" spans="1:3" ht="13.5">
      <c r="A29" s="99">
        <v>37500</v>
      </c>
      <c r="B29" t="s">
        <v>31</v>
      </c>
      <c r="C29">
        <v>20306</v>
      </c>
    </row>
    <row r="30" spans="1:3" ht="13.5">
      <c r="A30" s="99">
        <v>37530</v>
      </c>
      <c r="B30" t="s">
        <v>27</v>
      </c>
      <c r="C30">
        <v>20937</v>
      </c>
    </row>
    <row r="31" spans="1:3" ht="13.5">
      <c r="A31" s="99">
        <v>37561</v>
      </c>
      <c r="B31" t="s">
        <v>34</v>
      </c>
      <c r="C31">
        <v>10208</v>
      </c>
    </row>
    <row r="32" spans="1:3" ht="13.5">
      <c r="A32" s="99">
        <v>37591</v>
      </c>
      <c r="B32" t="s">
        <v>31</v>
      </c>
      <c r="C32">
        <v>30924</v>
      </c>
    </row>
    <row r="33" spans="1:3" ht="13.5">
      <c r="A33" s="99">
        <v>37622</v>
      </c>
      <c r="B33" t="s">
        <v>34</v>
      </c>
      <c r="C33">
        <v>28968</v>
      </c>
    </row>
    <row r="34" spans="1:3" ht="13.5">
      <c r="A34" s="99">
        <v>37653</v>
      </c>
      <c r="B34" t="s">
        <v>29</v>
      </c>
      <c r="C34">
        <v>10298</v>
      </c>
    </row>
    <row r="35" spans="1:3" ht="13.5">
      <c r="A35" s="99">
        <v>37681</v>
      </c>
      <c r="B35" t="s">
        <v>34</v>
      </c>
      <c r="C35">
        <v>18944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13.00390625" defaultRowHeight="12.75"/>
  <cols>
    <col min="1" max="1" width="3.75390625" style="0" customWidth="1"/>
    <col min="3" max="11" width="6.75390625" style="0" customWidth="1"/>
    <col min="12" max="12" width="7.375" style="0" customWidth="1"/>
    <col min="13" max="13" width="13.375" style="0" customWidth="1"/>
    <col min="14" max="14" width="10.25390625" style="0" customWidth="1"/>
    <col min="15" max="15" width="8.625" style="0" customWidth="1"/>
  </cols>
  <sheetData>
    <row r="1" spans="1:12" ht="13.5">
      <c r="A1" s="100" t="s">
        <v>37</v>
      </c>
      <c r="B1" s="101" t="s">
        <v>38</v>
      </c>
      <c r="C1" s="37" t="s">
        <v>39</v>
      </c>
      <c r="D1" s="37"/>
      <c r="E1" s="37"/>
      <c r="F1" s="37"/>
      <c r="G1" s="102" t="s">
        <v>220</v>
      </c>
      <c r="H1" s="102" t="s">
        <v>40</v>
      </c>
      <c r="I1" s="103" t="s">
        <v>41</v>
      </c>
      <c r="J1" s="103"/>
      <c r="K1" s="103"/>
      <c r="L1" s="103"/>
    </row>
    <row r="2" spans="1:9" ht="13.5">
      <c r="A2" s="100"/>
      <c r="B2" s="101"/>
      <c r="C2" t="s">
        <v>42</v>
      </c>
      <c r="D2" t="s">
        <v>43</v>
      </c>
      <c r="E2" t="s">
        <v>44</v>
      </c>
      <c r="F2" t="s">
        <v>45</v>
      </c>
      <c r="G2" s="102"/>
      <c r="H2" s="102"/>
      <c r="I2" s="104" t="s">
        <v>46</v>
      </c>
    </row>
    <row r="3" spans="1:14" ht="13.5">
      <c r="A3">
        <v>1</v>
      </c>
      <c r="B3" s="105" t="s">
        <v>47</v>
      </c>
      <c r="C3">
        <v>100</v>
      </c>
      <c r="D3">
        <v>100</v>
      </c>
      <c r="E3">
        <v>100</v>
      </c>
      <c r="F3">
        <v>100</v>
      </c>
      <c r="G3" s="106">
        <f>SUM(C3:F3)</f>
        <v>400</v>
      </c>
      <c r="H3" s="107">
        <f>AVERAGE(C3:F3)</f>
        <v>100</v>
      </c>
      <c r="I3" s="97" t="str">
        <f>REPT("※",G3/20)</f>
        <v>※※※※※※※※※※※※※※※※※※※※</v>
      </c>
      <c r="N3" s="97" t="s">
        <v>48</v>
      </c>
    </row>
    <row r="4" spans="1:9" ht="13.5">
      <c r="A4">
        <v>2</v>
      </c>
      <c r="B4" s="105" t="s">
        <v>49</v>
      </c>
      <c r="C4">
        <v>68</v>
      </c>
      <c r="D4">
        <v>69</v>
      </c>
      <c r="E4">
        <v>70</v>
      </c>
      <c r="F4">
        <v>71</v>
      </c>
      <c r="G4" s="106">
        <f aca="true" t="shared" si="0" ref="G4:G23">SUM(C4:F4)</f>
        <v>278</v>
      </c>
      <c r="H4" s="107">
        <f aca="true" t="shared" si="1" ref="H4:H23">AVERAGE(C4:F4)</f>
        <v>69.5</v>
      </c>
      <c r="I4" s="97" t="str">
        <f aca="true" t="shared" si="2" ref="I4:I23">REPT("※",G4/20)</f>
        <v>※※※※※※※※※※※※※</v>
      </c>
    </row>
    <row r="5" spans="1:9" ht="13.5">
      <c r="A5">
        <v>3</v>
      </c>
      <c r="B5" s="105" t="s">
        <v>50</v>
      </c>
      <c r="C5">
        <v>78</v>
      </c>
      <c r="D5">
        <v>79</v>
      </c>
      <c r="E5">
        <v>80</v>
      </c>
      <c r="F5">
        <v>81</v>
      </c>
      <c r="G5" s="106">
        <f t="shared" si="0"/>
        <v>318</v>
      </c>
      <c r="H5" s="107">
        <f t="shared" si="1"/>
        <v>79.5</v>
      </c>
      <c r="I5" s="97" t="str">
        <f t="shared" si="2"/>
        <v>※※※※※※※※※※※※※※※</v>
      </c>
    </row>
    <row r="6" spans="1:9" ht="13.5">
      <c r="A6">
        <v>4</v>
      </c>
      <c r="B6" s="105" t="s">
        <v>51</v>
      </c>
      <c r="C6">
        <v>95</v>
      </c>
      <c r="D6">
        <v>96</v>
      </c>
      <c r="E6">
        <v>79</v>
      </c>
      <c r="F6">
        <v>98</v>
      </c>
      <c r="G6" s="106">
        <f t="shared" si="0"/>
        <v>368</v>
      </c>
      <c r="H6" s="107">
        <f t="shared" si="1"/>
        <v>92</v>
      </c>
      <c r="I6" s="97" t="str">
        <f t="shared" si="2"/>
        <v>※※※※※※※※※※※※※※※※※※</v>
      </c>
    </row>
    <row r="7" spans="1:9" ht="13.5">
      <c r="A7">
        <v>5</v>
      </c>
      <c r="B7" s="105" t="s">
        <v>52</v>
      </c>
      <c r="C7">
        <v>86</v>
      </c>
      <c r="D7">
        <v>71</v>
      </c>
      <c r="E7">
        <v>88</v>
      </c>
      <c r="F7">
        <v>89</v>
      </c>
      <c r="G7" s="106">
        <f t="shared" si="0"/>
        <v>334</v>
      </c>
      <c r="H7" s="107">
        <f t="shared" si="1"/>
        <v>83.5</v>
      </c>
      <c r="I7" s="97" t="str">
        <f t="shared" si="2"/>
        <v>※※※※※※※※※※※※※※※※</v>
      </c>
    </row>
    <row r="8" spans="1:9" ht="13.5">
      <c r="A8">
        <v>6</v>
      </c>
      <c r="B8" s="105" t="s">
        <v>53</v>
      </c>
      <c r="C8">
        <v>67</v>
      </c>
      <c r="D8">
        <v>68</v>
      </c>
      <c r="E8">
        <v>85</v>
      </c>
      <c r="F8">
        <v>70</v>
      </c>
      <c r="G8" s="106">
        <f t="shared" si="0"/>
        <v>290</v>
      </c>
      <c r="H8" s="107">
        <f t="shared" si="1"/>
        <v>72.5</v>
      </c>
      <c r="I8" s="97" t="str">
        <f t="shared" si="2"/>
        <v>※※※※※※※※※※※※※※</v>
      </c>
    </row>
    <row r="9" spans="1:9" ht="13.5">
      <c r="A9">
        <v>7</v>
      </c>
      <c r="B9" s="105" t="s">
        <v>54</v>
      </c>
      <c r="C9">
        <v>58</v>
      </c>
      <c r="D9">
        <v>59</v>
      </c>
      <c r="E9">
        <v>60</v>
      </c>
      <c r="F9">
        <v>61</v>
      </c>
      <c r="G9" s="106">
        <f t="shared" si="0"/>
        <v>238</v>
      </c>
      <c r="H9" s="107">
        <f t="shared" si="1"/>
        <v>59.5</v>
      </c>
      <c r="I9" s="97" t="str">
        <f t="shared" si="2"/>
        <v>※※※※※※※※※※※</v>
      </c>
    </row>
    <row r="10" spans="1:9" ht="13.5">
      <c r="A10">
        <v>8</v>
      </c>
      <c r="B10" s="105" t="s">
        <v>55</v>
      </c>
      <c r="C10">
        <v>98</v>
      </c>
      <c r="D10">
        <v>99</v>
      </c>
      <c r="E10">
        <v>100</v>
      </c>
      <c r="F10">
        <v>65</v>
      </c>
      <c r="G10" s="106">
        <f t="shared" si="0"/>
        <v>362</v>
      </c>
      <c r="H10" s="107">
        <f t="shared" si="1"/>
        <v>90.5</v>
      </c>
      <c r="I10" s="97" t="str">
        <f t="shared" si="2"/>
        <v>※※※※※※※※※※※※※※※※※※</v>
      </c>
    </row>
    <row r="11" spans="1:9" ht="13.5">
      <c r="A11">
        <v>9</v>
      </c>
      <c r="B11" s="105" t="s">
        <v>56</v>
      </c>
      <c r="C11">
        <v>65</v>
      </c>
      <c r="D11">
        <v>66</v>
      </c>
      <c r="E11">
        <v>67</v>
      </c>
      <c r="F11">
        <v>68</v>
      </c>
      <c r="G11" s="106">
        <f t="shared" si="0"/>
        <v>266</v>
      </c>
      <c r="H11" s="107">
        <f t="shared" si="1"/>
        <v>66.5</v>
      </c>
      <c r="I11" s="97" t="str">
        <f t="shared" si="2"/>
        <v>※※※※※※※※※※※※※</v>
      </c>
    </row>
    <row r="12" spans="1:9" ht="13.5">
      <c r="A12">
        <v>10</v>
      </c>
      <c r="B12" s="105" t="s">
        <v>57</v>
      </c>
      <c r="C12">
        <v>94</v>
      </c>
      <c r="D12">
        <v>95</v>
      </c>
      <c r="E12">
        <v>79</v>
      </c>
      <c r="F12">
        <v>97</v>
      </c>
      <c r="G12" s="106">
        <f t="shared" si="0"/>
        <v>365</v>
      </c>
      <c r="H12" s="107">
        <f t="shared" si="1"/>
        <v>91.25</v>
      </c>
      <c r="I12" s="97" t="str">
        <f t="shared" si="2"/>
        <v>※※※※※※※※※※※※※※※※※※</v>
      </c>
    </row>
    <row r="13" spans="1:9" ht="13.5">
      <c r="A13">
        <v>11</v>
      </c>
      <c r="B13" s="105" t="s">
        <v>58</v>
      </c>
      <c r="C13">
        <v>75</v>
      </c>
      <c r="D13">
        <v>76</v>
      </c>
      <c r="E13">
        <v>85</v>
      </c>
      <c r="F13">
        <v>78</v>
      </c>
      <c r="G13" s="106">
        <f t="shared" si="0"/>
        <v>314</v>
      </c>
      <c r="H13" s="107">
        <f t="shared" si="1"/>
        <v>78.5</v>
      </c>
      <c r="I13" s="97" t="str">
        <f t="shared" si="2"/>
        <v>※※※※※※※※※※※※※※※</v>
      </c>
    </row>
    <row r="14" spans="1:9" ht="13.5">
      <c r="A14">
        <v>12</v>
      </c>
      <c r="B14" s="105" t="s">
        <v>59</v>
      </c>
      <c r="C14">
        <v>85</v>
      </c>
      <c r="D14">
        <v>66</v>
      </c>
      <c r="E14">
        <v>67</v>
      </c>
      <c r="F14">
        <v>68</v>
      </c>
      <c r="G14" s="106">
        <f t="shared" si="0"/>
        <v>286</v>
      </c>
      <c r="H14" s="107">
        <f t="shared" si="1"/>
        <v>71.5</v>
      </c>
      <c r="I14" s="97" t="str">
        <f t="shared" si="2"/>
        <v>※※※※※※※※※※※※※※</v>
      </c>
    </row>
    <row r="15" spans="1:9" ht="13.5">
      <c r="A15">
        <v>13</v>
      </c>
      <c r="B15" s="105" t="s">
        <v>60</v>
      </c>
      <c r="C15">
        <v>76</v>
      </c>
      <c r="D15">
        <v>77</v>
      </c>
      <c r="E15">
        <v>78</v>
      </c>
      <c r="F15">
        <v>79</v>
      </c>
      <c r="G15" s="106">
        <f t="shared" si="0"/>
        <v>310</v>
      </c>
      <c r="H15" s="107">
        <f t="shared" si="1"/>
        <v>77.5</v>
      </c>
      <c r="I15" s="97" t="str">
        <f t="shared" si="2"/>
        <v>※※※※※※※※※※※※※※※</v>
      </c>
    </row>
    <row r="16" spans="1:9" ht="13.5">
      <c r="A16">
        <v>14</v>
      </c>
      <c r="B16" s="105" t="s">
        <v>61</v>
      </c>
      <c r="C16">
        <v>85</v>
      </c>
      <c r="D16">
        <v>86</v>
      </c>
      <c r="E16">
        <v>87</v>
      </c>
      <c r="F16">
        <v>71</v>
      </c>
      <c r="G16" s="106">
        <f t="shared" si="0"/>
        <v>329</v>
      </c>
      <c r="H16" s="107">
        <f t="shared" si="1"/>
        <v>82.25</v>
      </c>
      <c r="I16" s="97" t="str">
        <f t="shared" si="2"/>
        <v>※※※※※※※※※※※※※※※※</v>
      </c>
    </row>
    <row r="17" spans="1:9" ht="13.5">
      <c r="A17">
        <v>15</v>
      </c>
      <c r="B17" s="105" t="s">
        <v>62</v>
      </c>
      <c r="C17">
        <v>84</v>
      </c>
      <c r="D17">
        <v>79</v>
      </c>
      <c r="E17">
        <v>86</v>
      </c>
      <c r="F17">
        <v>87</v>
      </c>
      <c r="G17" s="106">
        <f t="shared" si="0"/>
        <v>336</v>
      </c>
      <c r="H17" s="107">
        <f t="shared" si="1"/>
        <v>84</v>
      </c>
      <c r="I17" s="97" t="str">
        <f t="shared" si="2"/>
        <v>※※※※※※※※※※※※※※※※</v>
      </c>
    </row>
    <row r="18" spans="1:9" ht="13.5">
      <c r="A18">
        <v>16</v>
      </c>
      <c r="B18" s="105" t="s">
        <v>63</v>
      </c>
      <c r="C18">
        <v>69</v>
      </c>
      <c r="D18">
        <v>85</v>
      </c>
      <c r="E18">
        <v>71</v>
      </c>
      <c r="F18">
        <v>72</v>
      </c>
      <c r="G18" s="106">
        <f t="shared" si="0"/>
        <v>297</v>
      </c>
      <c r="H18" s="107">
        <f t="shared" si="1"/>
        <v>74.25</v>
      </c>
      <c r="I18" s="97" t="str">
        <f t="shared" si="2"/>
        <v>※※※※※※※※※※※※※※</v>
      </c>
    </row>
    <row r="19" spans="1:9" ht="13.5">
      <c r="A19">
        <v>17</v>
      </c>
      <c r="B19" s="105" t="s">
        <v>64</v>
      </c>
      <c r="C19">
        <v>75</v>
      </c>
      <c r="D19">
        <v>76</v>
      </c>
      <c r="E19">
        <v>77</v>
      </c>
      <c r="F19">
        <v>78</v>
      </c>
      <c r="G19" s="106">
        <f t="shared" si="0"/>
        <v>306</v>
      </c>
      <c r="H19" s="107">
        <f t="shared" si="1"/>
        <v>76.5</v>
      </c>
      <c r="I19" s="97" t="str">
        <f t="shared" si="2"/>
        <v>※※※※※※※※※※※※※※※</v>
      </c>
    </row>
    <row r="20" spans="1:9" ht="13.5">
      <c r="A20">
        <v>18</v>
      </c>
      <c r="B20" s="105" t="s">
        <v>65</v>
      </c>
      <c r="C20">
        <v>86</v>
      </c>
      <c r="D20">
        <v>79</v>
      </c>
      <c r="E20">
        <v>88</v>
      </c>
      <c r="F20">
        <v>89</v>
      </c>
      <c r="G20" s="106">
        <f t="shared" si="0"/>
        <v>342</v>
      </c>
      <c r="H20" s="107">
        <f t="shared" si="1"/>
        <v>85.5</v>
      </c>
      <c r="I20" s="97" t="str">
        <f t="shared" si="2"/>
        <v>※※※※※※※※※※※※※※※※※</v>
      </c>
    </row>
    <row r="21" spans="1:9" ht="13.5">
      <c r="A21">
        <v>19</v>
      </c>
      <c r="B21" s="105" t="s">
        <v>66</v>
      </c>
      <c r="C21">
        <v>83</v>
      </c>
      <c r="D21">
        <v>84</v>
      </c>
      <c r="E21">
        <v>71</v>
      </c>
      <c r="F21">
        <v>86</v>
      </c>
      <c r="G21" s="106">
        <f t="shared" si="0"/>
        <v>324</v>
      </c>
      <c r="H21" s="107">
        <f t="shared" si="1"/>
        <v>81</v>
      </c>
      <c r="I21" s="97" t="str">
        <f t="shared" si="2"/>
        <v>※※※※※※※※※※※※※※※※</v>
      </c>
    </row>
    <row r="22" spans="1:9" ht="13.5">
      <c r="A22">
        <v>20</v>
      </c>
      <c r="B22" s="108" t="s">
        <v>67</v>
      </c>
      <c r="C22">
        <v>75</v>
      </c>
      <c r="D22">
        <v>76</v>
      </c>
      <c r="E22">
        <v>77</v>
      </c>
      <c r="F22">
        <v>78</v>
      </c>
      <c r="G22" s="106">
        <f t="shared" si="0"/>
        <v>306</v>
      </c>
      <c r="H22" s="107">
        <f t="shared" si="1"/>
        <v>76.5</v>
      </c>
      <c r="I22" s="97" t="str">
        <f t="shared" si="2"/>
        <v>※※※※※※※※※※※※※※※</v>
      </c>
    </row>
    <row r="23" spans="1:9" ht="13.5">
      <c r="A23">
        <v>21</v>
      </c>
      <c r="B23" s="105" t="s">
        <v>68</v>
      </c>
      <c r="C23">
        <v>48</v>
      </c>
      <c r="D23">
        <v>79</v>
      </c>
      <c r="E23">
        <v>50</v>
      </c>
      <c r="F23">
        <v>85</v>
      </c>
      <c r="G23" s="106">
        <f t="shared" si="0"/>
        <v>262</v>
      </c>
      <c r="H23" s="107">
        <f t="shared" si="1"/>
        <v>65.5</v>
      </c>
      <c r="I23" s="97" t="str">
        <f t="shared" si="2"/>
        <v>※※※※※※※※※※※※※</v>
      </c>
    </row>
    <row r="24" spans="2:8" ht="13.5">
      <c r="B24" s="109" t="s">
        <v>69</v>
      </c>
      <c r="C24">
        <f aca="true" t="shared" si="3" ref="C24:H24">AVERAGE(C3:C23)</f>
        <v>78.57142857142857</v>
      </c>
      <c r="D24">
        <f t="shared" si="3"/>
        <v>79.28571428571429</v>
      </c>
      <c r="E24">
        <f t="shared" si="3"/>
        <v>78.33333333333333</v>
      </c>
      <c r="F24">
        <f t="shared" si="3"/>
        <v>79.57142857142857</v>
      </c>
      <c r="G24">
        <f t="shared" si="3"/>
        <v>315.76190476190476</v>
      </c>
      <c r="H24">
        <f t="shared" si="3"/>
        <v>78.94047619047619</v>
      </c>
    </row>
    <row r="26" spans="1:16" ht="27.75">
      <c r="A26" s="110" t="s">
        <v>70</v>
      </c>
      <c r="E26" s="84" t="s">
        <v>71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ht="13.5">
      <c r="B27" t="s">
        <v>72</v>
      </c>
    </row>
    <row r="29" spans="2:5" ht="13.5">
      <c r="B29" t="s">
        <v>73</v>
      </c>
      <c r="E29" t="s">
        <v>74</v>
      </c>
    </row>
    <row r="30" ht="13.5">
      <c r="O30" s="111"/>
    </row>
    <row r="32" spans="1:14" ht="27.75">
      <c r="A32" s="83" t="s">
        <v>0</v>
      </c>
      <c r="E32" s="84" t="s">
        <v>77</v>
      </c>
      <c r="F32" s="85"/>
      <c r="G32" s="85"/>
      <c r="H32" s="85"/>
      <c r="I32" s="85"/>
      <c r="J32" s="85"/>
      <c r="K32" s="85"/>
      <c r="L32" s="85"/>
      <c r="M32" s="85"/>
      <c r="N32" s="85"/>
    </row>
    <row r="34" spans="2:11" ht="13.5">
      <c r="B34" s="1" t="s">
        <v>78</v>
      </c>
      <c r="C34" s="37" t="s">
        <v>79</v>
      </c>
      <c r="D34" s="37"/>
      <c r="E34" s="37" t="s">
        <v>80</v>
      </c>
      <c r="F34" s="37"/>
      <c r="G34" s="86" t="s">
        <v>81</v>
      </c>
      <c r="H34" s="1" t="s">
        <v>82</v>
      </c>
      <c r="I34" s="86" t="s">
        <v>83</v>
      </c>
      <c r="J34" s="1" t="s">
        <v>84</v>
      </c>
      <c r="K34" s="86" t="s">
        <v>85</v>
      </c>
    </row>
    <row r="35" spans="2:11" ht="13.5">
      <c r="B35" s="87">
        <v>35666</v>
      </c>
      <c r="C35" s="88">
        <v>35770</v>
      </c>
      <c r="D35" s="88"/>
      <c r="E35" s="1">
        <f>DATEDIF($B$35,$C$35,"D")</f>
        <v>104</v>
      </c>
      <c r="F35" s="89">
        <f>C35-B35</f>
        <v>104</v>
      </c>
      <c r="G35" s="1">
        <f>DATEDIF($B$35,$C$35,"MD")</f>
        <v>12</v>
      </c>
      <c r="H35" s="1">
        <f>DATEDIF($B$35,$C$35,"M")</f>
        <v>3</v>
      </c>
      <c r="I35" s="1">
        <f>DATEDIF($B$35,$C$35,"YM")</f>
        <v>3</v>
      </c>
      <c r="J35" s="1">
        <f>DATEDIF($B$35,$C$35,"Y")</f>
        <v>0</v>
      </c>
      <c r="K35" s="1">
        <f>DATEDIF($B$35,$C$35,"YD")</f>
        <v>104</v>
      </c>
    </row>
    <row r="36" spans="2:11" ht="13.5">
      <c r="B36" s="87">
        <v>35423</v>
      </c>
      <c r="C36" s="88">
        <v>39015</v>
      </c>
      <c r="D36" s="37"/>
      <c r="E36" s="1">
        <f>DATEDIF($B$36,$C$36,"D")</f>
        <v>3592</v>
      </c>
      <c r="F36" s="89">
        <f>C36-B36</f>
        <v>3592</v>
      </c>
      <c r="G36" s="1">
        <f>DATEDIF($B$36,$C$36,"MD")</f>
        <v>1</v>
      </c>
      <c r="H36" s="1">
        <f>DATEDIF($B$36,$C$36,"M")</f>
        <v>118</v>
      </c>
      <c r="I36" s="1">
        <f>DATEDIF($B$36,$C$36,"YM")</f>
        <v>10</v>
      </c>
      <c r="J36" s="1">
        <f>DATEDIF($B$36,$C$36,"Y")</f>
        <v>9</v>
      </c>
      <c r="K36" s="1">
        <f>DATEDIF($B$36,$C$36,"YD")</f>
        <v>305</v>
      </c>
    </row>
    <row r="38" spans="2:6" ht="13.5">
      <c r="B38" s="87">
        <v>35666</v>
      </c>
      <c r="C38" s="90">
        <v>35667</v>
      </c>
      <c r="D38" t="s">
        <v>1</v>
      </c>
      <c r="F38" t="s">
        <v>2</v>
      </c>
    </row>
    <row r="39" spans="4:6" ht="13.5">
      <c r="D39" t="s">
        <v>3</v>
      </c>
      <c r="F39" t="s">
        <v>4</v>
      </c>
    </row>
    <row r="40" spans="2:3" ht="13.5">
      <c r="B40" t="s">
        <v>5</v>
      </c>
      <c r="C40" s="31" t="s">
        <v>5</v>
      </c>
    </row>
    <row r="41" spans="2:3" ht="13.5">
      <c r="B41" s="87">
        <v>1</v>
      </c>
      <c r="C41" s="91">
        <v>1</v>
      </c>
    </row>
  </sheetData>
  <mergeCells count="10">
    <mergeCell ref="C35:D35"/>
    <mergeCell ref="C36:D36"/>
    <mergeCell ref="H1:H2"/>
    <mergeCell ref="I1:L1"/>
    <mergeCell ref="C34:D34"/>
    <mergeCell ref="E34:F34"/>
    <mergeCell ref="A1:A2"/>
    <mergeCell ref="B1:B2"/>
    <mergeCell ref="C1:F1"/>
    <mergeCell ref="G1:G2"/>
  </mergeCells>
  <conditionalFormatting sqref="G3:G23">
    <cfRule type="cellIs" priority="1" dxfId="1" operator="greaterThan" stopIfTrue="1">
      <formula>320</formula>
    </cfRule>
    <cfRule type="cellIs" priority="2" dxfId="2" operator="between" stopIfTrue="1">
      <formula>319</formula>
      <formula>240</formula>
    </cfRule>
    <cfRule type="cellIs" priority="3" dxfId="3" operator="lessThan" stopIfTrue="1">
      <formula>239</formula>
    </cfRule>
  </conditionalFormatting>
  <conditionalFormatting sqref="C3:F23">
    <cfRule type="cellIs" priority="4" dxfId="4" operator="greaterThanOrEqual" stopIfTrue="1">
      <formula>80</formula>
    </cfRule>
    <cfRule type="cellIs" priority="5" dxfId="4" operator="between" stopIfTrue="1">
      <formula>79</formula>
      <formula>60</formula>
    </cfRule>
    <cfRule type="cellIs" priority="6" dxfId="5" operator="lessThanOrEqual" stopIfTrue="1">
      <formula>59</formula>
    </cfRule>
  </conditionalFormatting>
  <conditionalFormatting sqref="H3:H23">
    <cfRule type="cellIs" priority="7" dxfId="1" operator="greaterThanOrEqual" stopIfTrue="1">
      <formula>80</formula>
    </cfRule>
    <cfRule type="cellIs" priority="8" dxfId="2" operator="between" stopIfTrue="1">
      <formula>79</formula>
      <formula>60</formula>
    </cfRule>
    <cfRule type="cellIs" priority="9" dxfId="6" operator="lessThan" stopIfTrue="1">
      <formula>60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 千里</dc:creator>
  <cp:keywords/>
  <dc:description/>
  <cp:lastModifiedBy>小川 千里</cp:lastModifiedBy>
  <cp:lastPrinted>2004-12-06T13:13:33Z</cp:lastPrinted>
  <dcterms:created xsi:type="dcterms:W3CDTF">2004-12-06T12:55:37Z</dcterms:created>
  <cp:category/>
  <cp:version/>
  <cp:contentType/>
  <cp:contentStatus/>
</cp:coreProperties>
</file>